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ena.sico\Desktop\DPD\DPD_2022\Tavolo_partenariato\4_maggio_2022\"/>
    </mc:Choice>
  </mc:AlternateContent>
  <bookViews>
    <workbookView xWindow="0" yWindow="460" windowWidth="25880" windowHeight="13800"/>
  </bookViews>
  <sheets>
    <sheet name="ipotesi PF SR Regionale (M€)" sheetId="7" r:id="rId1"/>
    <sheet name="riparto %" sheetId="8" r:id="rId2"/>
    <sheet name="Base (2)" sheetId="4" state="hidden" r:id="rId3"/>
    <sheet name="Base" sheetId="3" state="hidden" r:id="rId4"/>
  </sheets>
  <definedNames>
    <definedName name="_xlnm._FilterDatabase" localSheetId="0" hidden="1">'ipotesi PF SR Regionale (M€)'!$D$4:$D$49</definedName>
    <definedName name="_xlnm._FilterDatabase" localSheetId="1" hidden="1">'riparto %'!$D$4:$D$30</definedName>
    <definedName name="_xlnm.Print_Area" localSheetId="1">'riparto %'!$A$2:$Z$31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1" i="8" l="1"/>
  <c r="O31" i="8"/>
  <c r="R43" i="7"/>
  <c r="O29" i="8"/>
  <c r="O18" i="8"/>
  <c r="M29" i="8"/>
  <c r="M28" i="8"/>
  <c r="M27" i="8"/>
  <c r="M25" i="8"/>
  <c r="M24" i="8"/>
  <c r="M23" i="8"/>
  <c r="M21" i="8"/>
  <c r="M20" i="8"/>
  <c r="M19" i="8"/>
  <c r="M18" i="8"/>
  <c r="M17" i="8"/>
  <c r="M16" i="8"/>
  <c r="M15" i="8"/>
  <c r="M14" i="8"/>
  <c r="M11" i="8"/>
  <c r="L44" i="8"/>
  <c r="L43" i="8"/>
  <c r="Y30" i="8"/>
  <c r="Z29" i="8"/>
  <c r="Z28" i="8"/>
  <c r="O27" i="8"/>
  <c r="Z26" i="8"/>
  <c r="R26" i="8" s="1"/>
  <c r="L26" i="8"/>
  <c r="O26" i="8" s="1"/>
  <c r="X26" i="8" s="1"/>
  <c r="Z24" i="8"/>
  <c r="O24" i="8"/>
  <c r="Z23" i="8"/>
  <c r="O23" i="8"/>
  <c r="Z22" i="8"/>
  <c r="Z21" i="8"/>
  <c r="O21" i="8"/>
  <c r="Z20" i="8"/>
  <c r="O20" i="8"/>
  <c r="Z19" i="8"/>
  <c r="O19" i="8"/>
  <c r="Z16" i="8"/>
  <c r="Z15" i="8"/>
  <c r="Z13" i="8"/>
  <c r="L13" i="8"/>
  <c r="M13" i="8" s="1"/>
  <c r="L12" i="8"/>
  <c r="M12" i="8" s="1"/>
  <c r="J12" i="8"/>
  <c r="K10" i="8"/>
  <c r="L10" i="8" s="1"/>
  <c r="M10" i="8" s="1"/>
  <c r="K9" i="8"/>
  <c r="L9" i="8" s="1"/>
  <c r="M9" i="8" s="1"/>
  <c r="J9" i="8"/>
  <c r="K8" i="8"/>
  <c r="L8" i="8" s="1"/>
  <c r="M8" i="8" s="1"/>
  <c r="K7" i="8"/>
  <c r="L7" i="8" s="1"/>
  <c r="M7" i="8" s="1"/>
  <c r="K6" i="8"/>
  <c r="L6" i="8" s="1"/>
  <c r="M6" i="8" s="1"/>
  <c r="J6" i="8"/>
  <c r="K5" i="8"/>
  <c r="L5" i="8" s="1"/>
  <c r="M5" i="8" s="1"/>
  <c r="AC4" i="8"/>
  <c r="AD4" i="8" s="1"/>
  <c r="AC28" i="8" s="1"/>
  <c r="O48" i="7"/>
  <c r="N46" i="7"/>
  <c r="L45" i="7"/>
  <c r="O45" i="7" s="1"/>
  <c r="P45" i="7" s="1"/>
  <c r="O46" i="7"/>
  <c r="R45" i="7"/>
  <c r="L63" i="7"/>
  <c r="L62" i="7"/>
  <c r="O38" i="7"/>
  <c r="O37" i="7"/>
  <c r="O35" i="7"/>
  <c r="O34" i="7"/>
  <c r="K13" i="7"/>
  <c r="L13" i="7" s="1"/>
  <c r="R20" i="8" l="1"/>
  <c r="R31" i="8" s="1"/>
  <c r="P20" i="8"/>
  <c r="S20" i="8" s="1"/>
  <c r="O5" i="8"/>
  <c r="O13" i="8"/>
  <c r="O40" i="8" s="1"/>
  <c r="M26" i="8"/>
  <c r="M31" i="8" s="1"/>
  <c r="Z30" i="8"/>
  <c r="X16" i="8"/>
  <c r="X15" i="8"/>
  <c r="AE4" i="8"/>
  <c r="AC15" i="8"/>
  <c r="AC13" i="8"/>
  <c r="AC19" i="8"/>
  <c r="AC24" i="8"/>
  <c r="AC29" i="8"/>
  <c r="L30" i="8"/>
  <c r="L40" i="8" s="1"/>
  <c r="AC16" i="8"/>
  <c r="AC20" i="8"/>
  <c r="AC22" i="8"/>
  <c r="AC21" i="8"/>
  <c r="AC23" i="8"/>
  <c r="P46" i="7"/>
  <c r="O32" i="7"/>
  <c r="L18" i="7"/>
  <c r="O18" i="7" s="1"/>
  <c r="K10" i="7"/>
  <c r="M4" i="8" l="1"/>
  <c r="P26" i="8"/>
  <c r="S26" i="8" s="1"/>
  <c r="O4" i="8"/>
  <c r="AC25" i="8"/>
  <c r="AC17" i="8"/>
  <c r="AC26" i="8"/>
  <c r="AC18" i="8"/>
  <c r="S30" i="8"/>
  <c r="K9" i="7"/>
  <c r="L9" i="7" s="1"/>
  <c r="K6" i="7"/>
  <c r="L6" i="7" s="1"/>
  <c r="Q49" i="7"/>
  <c r="R48" i="7"/>
  <c r="N48" i="7" s="1"/>
  <c r="P48" i="7" s="1"/>
  <c r="R47" i="7"/>
  <c r="N43" i="7"/>
  <c r="P43" i="7" s="1"/>
  <c r="R41" i="7"/>
  <c r="N40" i="7"/>
  <c r="N39" i="7"/>
  <c r="P39" i="7" s="1"/>
  <c r="R38" i="7"/>
  <c r="R37" i="7"/>
  <c r="R36" i="7"/>
  <c r="N36" i="7" s="1"/>
  <c r="P35" i="7" s="1"/>
  <c r="R35" i="7"/>
  <c r="N35" i="7" s="1"/>
  <c r="R34" i="7"/>
  <c r="R32" i="7"/>
  <c r="R24" i="7"/>
  <c r="N24" i="7" s="1"/>
  <c r="O24" i="7"/>
  <c r="R21" i="7"/>
  <c r="N21" i="7" s="1"/>
  <c r="O21" i="7"/>
  <c r="R20" i="7"/>
  <c r="O20" i="7"/>
  <c r="R18" i="7"/>
  <c r="N18" i="7" s="1"/>
  <c r="L17" i="7"/>
  <c r="J17" i="7"/>
  <c r="K11" i="7"/>
  <c r="L11" i="7" s="1"/>
  <c r="J11" i="7"/>
  <c r="L10" i="7"/>
  <c r="K7" i="7"/>
  <c r="L7" i="7" s="1"/>
  <c r="J7" i="7"/>
  <c r="R5" i="7"/>
  <c r="N5" i="7" s="1"/>
  <c r="U4" i="7"/>
  <c r="V4" i="7" s="1"/>
  <c r="P18" i="8" l="1"/>
  <c r="S18" i="8" s="1"/>
  <c r="Q29" i="8"/>
  <c r="X29" i="8" s="1"/>
  <c r="Q24" i="8"/>
  <c r="X24" i="8" s="1"/>
  <c r="Q19" i="8"/>
  <c r="X19" i="8" s="1"/>
  <c r="Q28" i="8"/>
  <c r="X28" i="8" s="1"/>
  <c r="Q23" i="8"/>
  <c r="X23" i="8" s="1"/>
  <c r="Q18" i="8"/>
  <c r="Q5" i="8"/>
  <c r="Q27" i="8"/>
  <c r="X27" i="8" s="1"/>
  <c r="Q21" i="8"/>
  <c r="X21" i="8" s="1"/>
  <c r="Q13" i="8"/>
  <c r="X13" i="8" s="1"/>
  <c r="Q25" i="8"/>
  <c r="Q20" i="8"/>
  <c r="X20" i="8" s="1"/>
  <c r="P13" i="8"/>
  <c r="S13" i="8" s="1"/>
  <c r="P5" i="8"/>
  <c r="P25" i="8"/>
  <c r="S25" i="8" s="1"/>
  <c r="P19" i="8"/>
  <c r="S19" i="8" s="1"/>
  <c r="P29" i="8"/>
  <c r="S29" i="8" s="1"/>
  <c r="P24" i="8"/>
  <c r="S24" i="8" s="1"/>
  <c r="AC30" i="8"/>
  <c r="N38" i="7"/>
  <c r="P38" i="7" s="1"/>
  <c r="N37" i="7"/>
  <c r="P37" i="7" s="1"/>
  <c r="N41" i="7"/>
  <c r="P41" i="7" s="1"/>
  <c r="N47" i="7"/>
  <c r="P47" i="7" s="1"/>
  <c r="N34" i="7"/>
  <c r="P34" i="7" s="1"/>
  <c r="N32" i="7"/>
  <c r="P32" i="7" s="1"/>
  <c r="O5" i="7"/>
  <c r="P5" i="7" s="1"/>
  <c r="P21" i="7"/>
  <c r="R49" i="7"/>
  <c r="P18" i="7"/>
  <c r="L49" i="7"/>
  <c r="L59" i="7" s="1"/>
  <c r="P24" i="7"/>
  <c r="U32" i="7"/>
  <c r="W4" i="7"/>
  <c r="U41" i="7"/>
  <c r="U39" i="7"/>
  <c r="U21" i="7"/>
  <c r="U43" i="7"/>
  <c r="U20" i="7"/>
  <c r="U48" i="7"/>
  <c r="U47" i="7"/>
  <c r="U40" i="7"/>
  <c r="U38" i="7"/>
  <c r="U37" i="7"/>
  <c r="U36" i="7"/>
  <c r="U35" i="7"/>
  <c r="U34" i="7"/>
  <c r="U33" i="7"/>
  <c r="U24" i="7"/>
  <c r="U18" i="7"/>
  <c r="U5" i="7"/>
  <c r="N20" i="7"/>
  <c r="L5" i="4"/>
  <c r="M10" i="4" s="1"/>
  <c r="Q31" i="8" l="1"/>
  <c r="P31" i="8"/>
  <c r="S5" i="8"/>
  <c r="P4" i="8"/>
  <c r="Q40" i="8"/>
  <c r="Q4" i="8"/>
  <c r="R4" i="8"/>
  <c r="P20" i="7"/>
  <c r="O49" i="7"/>
  <c r="U44" i="7"/>
  <c r="U31" i="7"/>
  <c r="U27" i="7"/>
  <c r="U23" i="7"/>
  <c r="U30" i="7"/>
  <c r="U26" i="7"/>
  <c r="U42" i="7"/>
  <c r="U29" i="7"/>
  <c r="U25" i="7"/>
  <c r="U45" i="7"/>
  <c r="U28" i="7"/>
  <c r="K45" i="4"/>
  <c r="K42" i="4"/>
  <c r="K40" i="4"/>
  <c r="K38" i="4"/>
  <c r="K33" i="4"/>
  <c r="K30" i="4"/>
  <c r="K21" i="4"/>
  <c r="K19" i="4"/>
  <c r="K17" i="4"/>
  <c r="K15" i="4"/>
  <c r="U49" i="7" l="1"/>
</calcChain>
</file>

<file path=xl/sharedStrings.xml><?xml version="1.0" encoding="utf-8"?>
<sst xmlns="http://schemas.openxmlformats.org/spreadsheetml/2006/main" count="1247" uniqueCount="389">
  <si>
    <t>Indicatori di output</t>
  </si>
  <si>
    <t xml:space="preserve">O.1 Numero di progetti dei gruppi operativi PEI (Partenariato europeo per l'innovazione) </t>
  </si>
  <si>
    <t>O.2 Numero di azioni di consulenza per fornire sostegno all'innovazione per la preparazione o l'attuazione dei progetti dei gruppi operativi PEI</t>
  </si>
  <si>
    <t>Consulenza per i gruppi operativi PEI</t>
  </si>
  <si>
    <t>Benessere animale</t>
  </si>
  <si>
    <t>Investimenti non produttivi aziende agricole</t>
  </si>
  <si>
    <t>Investimenti infrastrutture</t>
  </si>
  <si>
    <t>Insediamento giovani agricoltori</t>
  </si>
  <si>
    <t>Insediamento nuovi agricoltori (non giovani)</t>
  </si>
  <si>
    <t>Start up non agricoli</t>
  </si>
  <si>
    <t>Partecipazione regimi qualità</t>
  </si>
  <si>
    <t>Sostegno cooperazione non PEI</t>
  </si>
  <si>
    <t>Costituzione e funzionamento dei gruppi operativi PEI</t>
  </si>
  <si>
    <t>Investimenti ripristino danni agricoli</t>
  </si>
  <si>
    <t>Investimenti ripristino danni foreste</t>
  </si>
  <si>
    <t>Investimenti prevenzione danni agricoli</t>
  </si>
  <si>
    <t>Investimenti prevenzione danni foreste</t>
  </si>
  <si>
    <t>Sostegno zone con svantaggi naturali montagna</t>
  </si>
  <si>
    <t>Sostegno zone con vincoli specifici</t>
  </si>
  <si>
    <t>Pagamento compensativo per le zone agricole Natura 2000</t>
  </si>
  <si>
    <t>Pagamento compensativo per le zone forestali Natura 2000</t>
  </si>
  <si>
    <t>Pagamento compensativo per le zone agricole incluse nei piani di gestione dei bacini idrografici</t>
  </si>
  <si>
    <t>Pagamento per impegni silvoambientali e impegni in materia di clima</t>
  </si>
  <si>
    <t>Pagamento per impegni agro-climatico-ambientali</t>
  </si>
  <si>
    <t>Sostegno per la conservazione, l’uso e lo sviluppo sostenibili delle risorse genetiche in agricoltura</t>
  </si>
  <si>
    <t xml:space="preserve">Sostegno per la conservazione, l’uso e lo sviluppo sostenibili delle risorse genetiche forestali </t>
  </si>
  <si>
    <t>Pagamenti per impegni di tipo agroambientale per la tutela delle razze e specie in via di estinzione</t>
  </si>
  <si>
    <t>Investimenti per la trasformazione e commercializzazione dei prodotti agricoli</t>
  </si>
  <si>
    <t>Investimenti produttivi forestali</t>
  </si>
  <si>
    <t>Sostegno zone con altri svantaggi naturali significativi</t>
  </si>
  <si>
    <t>Investimenti non produttivi aree rurali</t>
  </si>
  <si>
    <t xml:space="preserve">Investimenti non produttivi forestali </t>
  </si>
  <si>
    <t xml:space="preserve">Preparazione Leader </t>
  </si>
  <si>
    <t>Attuazione Leader</t>
  </si>
  <si>
    <t>Costituzione organizzazioni di produttori</t>
  </si>
  <si>
    <t>Investimenti produttivi non agricoli in aree rurali (es. artigianato, turismo rurale ecc.)</t>
  </si>
  <si>
    <t>5.1</t>
  </si>
  <si>
    <t>5.2</t>
  </si>
  <si>
    <t>8.3</t>
  </si>
  <si>
    <t>8.4</t>
  </si>
  <si>
    <t>13.1</t>
  </si>
  <si>
    <t>13.2</t>
  </si>
  <si>
    <t>13.3</t>
  </si>
  <si>
    <t>12.1</t>
  </si>
  <si>
    <t>12.2</t>
  </si>
  <si>
    <t>12.3</t>
  </si>
  <si>
    <t>15.1</t>
  </si>
  <si>
    <t>14.1</t>
  </si>
  <si>
    <t>10.2</t>
  </si>
  <si>
    <t>10.1*</t>
  </si>
  <si>
    <t>15.2</t>
  </si>
  <si>
    <t>4.4</t>
  </si>
  <si>
    <t>4.3 
7.2 
7.3</t>
  </si>
  <si>
    <t>7.4
7.5
7.6</t>
  </si>
  <si>
    <t>8.5</t>
  </si>
  <si>
    <t>6.4*</t>
  </si>
  <si>
    <t>8.6</t>
  </si>
  <si>
    <t>6.1</t>
  </si>
  <si>
    <t>Nuovo</t>
  </si>
  <si>
    <t>6.2</t>
  </si>
  <si>
    <t>9.1</t>
  </si>
  <si>
    <t>3.1</t>
  </si>
  <si>
    <t>19.1</t>
  </si>
  <si>
    <t>19.2
19.3
19.4</t>
  </si>
  <si>
    <t>16.1</t>
  </si>
  <si>
    <t>2.1*</t>
  </si>
  <si>
    <t>da 16.2 a 16.9</t>
  </si>
  <si>
    <t>Sostegno per l’avviamento di servizi di consulenza aziendale</t>
  </si>
  <si>
    <t>2.2</t>
  </si>
  <si>
    <t>3.2</t>
  </si>
  <si>
    <t>Promozione dei prodotti di qualità</t>
  </si>
  <si>
    <t>8.1*</t>
  </si>
  <si>
    <t>Codice (2014-2020)</t>
  </si>
  <si>
    <t>Possibili interventi</t>
  </si>
  <si>
    <t xml:space="preserve">Cooperazione </t>
  </si>
  <si>
    <t>Aree svantaggiate per determinati requisiti obbligatori</t>
  </si>
  <si>
    <t>Scambio di conoscenze e informazione</t>
  </si>
  <si>
    <t>Pagamento al fine di adottare e mantenere pratiche e metodi di produzione biologica</t>
  </si>
  <si>
    <t>11.1
11.2</t>
  </si>
  <si>
    <t>8.2*</t>
  </si>
  <si>
    <t>Investimenti produttivi agricoli in aziende agricole</t>
  </si>
  <si>
    <t>Investimenti</t>
  </si>
  <si>
    <t>Insediamento di giovani agricoltori, avviamento di imprese rurali e sviluppo di piccole aziende agricole</t>
  </si>
  <si>
    <t>Cooperazione per il ricambio generazionale</t>
  </si>
  <si>
    <t xml:space="preserve">Investimenti produttivi in aziende agricole con finalità ambientali </t>
  </si>
  <si>
    <t>4.1*</t>
  </si>
  <si>
    <t>O.20 Numero di operazioni o unità di investimento non produttivo sovvenzionati al di fuori dell'azienda agricola</t>
  </si>
  <si>
    <t>1.1, 1.2, 1.3
2.3</t>
  </si>
  <si>
    <t>Erogazione di servizi di formazione, attività dimostrative e di informazione</t>
  </si>
  <si>
    <t>Sostegno per il mantenimento della forestazione/imboschimento</t>
  </si>
  <si>
    <t>Sostegno per il mantenimento dei sistemi agroforestali</t>
  </si>
  <si>
    <t>Sostegno la forestazione/imboschimento di terreni agricoli (impianto)</t>
  </si>
  <si>
    <t>Sostegno per l’impianto di sistemi agroforestali</t>
  </si>
  <si>
    <t>Erogazione servizi di consulenza (non per PEI)</t>
  </si>
  <si>
    <t>Svantaggi naturali o altri svantaggi specifici di area</t>
  </si>
  <si>
    <t>Impegni climatico-ambientali e altri impegni di gestione</t>
  </si>
  <si>
    <t>Sostegno la forestazione/imboschimento di terreni non agricoli (impianto)</t>
  </si>
  <si>
    <t>* Attuale sottomisura dei PSR che dovrebbe essere disaggregata in base alla nuova impostazione degli indicatori di output</t>
  </si>
  <si>
    <t>Investimenti a finalità climatico-ambientale per le aziende di trasformazione e commercializzazione dei prodotti agricoli</t>
  </si>
  <si>
    <t>4.2*</t>
  </si>
  <si>
    <t>Attivazione (SI/NO)</t>
  </si>
  <si>
    <t xml:space="preserve">Titolo descrittivo dell'intervento e di eventuali sotto-interventi </t>
  </si>
  <si>
    <t xml:space="preserve">Note </t>
  </si>
  <si>
    <t>Tipi di intervento</t>
  </si>
  <si>
    <t>Esigenze corrispondenti (una o più dall'elenco in allegato I alla presente tabella</t>
  </si>
  <si>
    <t>O.12 Numero di ettari che ricevono un sostegno per le zone soggette a vincoli naturali o specifici, compresa una ripartizione per tipo di zona</t>
  </si>
  <si>
    <t>O.13 Numero di ettari che ricevono sostegno nell'ambito di Natura 2000 o della direttiva quadro sulle acque</t>
  </si>
  <si>
    <t>O.14 Numero di ettari (esclusa la silvicoltura) e numero di altre unità coperte da impegni ambientali/climatici che vanno oltre i requisiti obbligatori</t>
  </si>
  <si>
    <t>O.15 Numero di ettari (silvicoltura) coperti da impegni ambientali/climatici che vanno oltre i requisiti obbligatori</t>
  </si>
  <si>
    <t>O.16 Numero di ettari o numero di altre unità coperti da impegni di mantenimento della forestazione e dei sistemi agro-forestali</t>
  </si>
  <si>
    <t>O.17 Numero di ettari che beneficiano del sostegno all'agricoltura biologica</t>
  </si>
  <si>
    <t>O.18 Numero di unità di bestiame (UBA) oggetto di sostegno per il benessere e la salute degli animali e l'aumento delle misure di biosicurezza</t>
  </si>
  <si>
    <t>O.19 Numero di operazioni o unità a sostegno delle risorse genetiche</t>
  </si>
  <si>
    <t>O.20 Numero di operazioni o unità di investimenti produttivi sovvenzionati nelle aziende agricole</t>
  </si>
  <si>
    <t>Investimenti nella aziende agricole per la diversificazione verso attività non agricole</t>
  </si>
  <si>
    <t>O.21 Numero di operazioni o unità di investimenti non produttivi sovvenzionati nelle aziende agricole</t>
  </si>
  <si>
    <t>O.21 Numero di operazioni o unità di investimenti non produttivi sovvenzionati nelle azienda agricole</t>
  </si>
  <si>
    <t xml:space="preserve">O.21 Numero di operazioni o unità di investimenti non produttivi sovvenzionati nelle azienda agricole </t>
  </si>
  <si>
    <t>O.22 Numero di operazioni o unità sovvenzionati per investimenti in infrastrutture</t>
  </si>
  <si>
    <t>O.23 Numero di operazioni o unità di investimento non produttivo sovvenzionati al di fuori dell'azienda agricola</t>
  </si>
  <si>
    <t>O.24 Numero di operazioni o unità d'investimento produttive al di fuori dell'azienda agricola sovvenzionate</t>
  </si>
  <si>
    <t>O.25 Numero di giovani agricoltori che ricevono un sostegno all'insediamento</t>
  </si>
  <si>
    <t>O.26 Numero di nuovi agricoltori che ricevono aiuti all'insediamento (diversi dai giovani agricoltori indicati nell'indicatore O.22)</t>
  </si>
  <si>
    <t>O.27 Numero di imprese rurali che ricevono un sostegno per l'avvio di nuova impresa</t>
  </si>
  <si>
    <t>O.28 Numero di gruppi/organizzazioni di produttori sostenuti</t>
  </si>
  <si>
    <t>O.29 Numero di beneficiari che ricevono sostegno per partecipare a regimi ufficiali di qualità</t>
  </si>
  <si>
    <t>O.30 Numero di operazioni o unità che ricevono un sostegno per il ricambio generazionale (escluso il sostegno all'installazione)</t>
  </si>
  <si>
    <t>O.31 Numero di strategie di sviluppo locale (LEADER) o di azioni preparatorie sovvenzionate</t>
  </si>
  <si>
    <t>O.32 Numero di altre operazioni o unità di cooperazione sostenute nell'ambito del FEASR (escluso il PEI riportato su indicatore O.1)</t>
  </si>
  <si>
    <t>O.33 Numero di azioni o unità sostenute per la formazione, consulenza e consapevolezza</t>
  </si>
  <si>
    <t>O.33 Numero di operazioni o unità di formazione e consulenza sovvenzionate nell'ambito del FEASR</t>
  </si>
  <si>
    <t xml:space="preserve">2.7 - Salvaguardare e valorizzare il patrimonio di biodiversità animale e vegetale di interesse agricolo, forestale e alimentare </t>
  </si>
  <si>
    <t>SI</t>
  </si>
  <si>
    <t>NO</t>
  </si>
  <si>
    <r>
      <rPr>
        <b/>
        <sz val="9"/>
        <color theme="1"/>
        <rFont val="Times New Roman"/>
        <family val="1"/>
      </rPr>
      <t>MEDIA</t>
    </r>
    <r>
      <rPr>
        <sz val="9"/>
        <color theme="1"/>
        <rFont val="Times New Roman"/>
        <family val="1"/>
      </rPr>
      <t xml:space="preserve">
valutazione fabbisogno:
"COMPLEMENTARE" in aree di montagna
"MARGINALE" in aree di pianura e collina</t>
    </r>
  </si>
  <si>
    <t>art. reg.
SPR</t>
  </si>
  <si>
    <t>1.6: Promuovere l’aggregazione delle imprese e favorire la concentrazione dell’offerta dei prodotti agricoli e forestali, la commercializzazione e la promozione sui mercati interni ed esteri facilitando l’associazionismo, la cooperazione e la creazione di reti, network e cluster e l'innovazione organizzativa e digitale</t>
  </si>
  <si>
    <t>1.10: Rafforzare i sistemi di certificazione, regimi di qualità riconosciuta, sistemi di etichettatura volontaria per aumentare la qualità, la sostenibilità e il benessere animale, favorendo la partecipazione delle imprese delle filiere agroalimentari e rafforzando il ruolo delle OP e dei Consorzi di Tutela</t>
  </si>
  <si>
    <t>3.1: Promuovere l'imprenditorialità nelle aree rurali favorendo l'ingresso e la permanenza di giovani e di nuovi imprenditori qualificati alla conduzione di aziende agricole, forestali ed extra - agricole (….)</t>
  </si>
  <si>
    <t>Partecipazione degli agricoltori a regimi di qualità</t>
  </si>
  <si>
    <t xml:space="preserve">Costituzione e funzionamento di partenariati pubblico-privati per progetti di cooperazione (sviluppo di nuovi prodotti, processi e tecnologie) </t>
  </si>
  <si>
    <t>ND (necessario comprendere meglio la natura dell'operazione e del sostegno concedibile)</t>
  </si>
  <si>
    <t>sostegno preparatorio ai GAL</t>
  </si>
  <si>
    <t>sostegno per l'attuazione dei Piani di sviluppo locali dei GAL</t>
  </si>
  <si>
    <t>3.7: Sostenere la progettazione integrata nelle aree rurali attraverso il miglioramento degli strumenti di governance multilivello, l'approccio partecipativo, la programmazione dal basso, le strategie di sviluppo locale, anche CLLD, in particolare quelle marginali, rafforzare la relazione urbano/rurale</t>
  </si>
  <si>
    <t>la rilevanza dell'intervento può essere valutata alla luce della natura dell'operazione e del sostegno
valutazione fabbisogno:
"STRATEGICO" in tutto il territorio regionle</t>
  </si>
  <si>
    <r>
      <rPr>
        <b/>
        <sz val="9"/>
        <color theme="1"/>
        <rFont val="Times New Roman"/>
        <family val="1"/>
      </rPr>
      <t>ALTA</t>
    </r>
    <r>
      <rPr>
        <sz val="9"/>
        <color theme="1"/>
        <rFont val="Times New Roman"/>
        <family val="1"/>
      </rPr>
      <t xml:space="preserve">
valutazione fabbisogno:
"STRATEGICO" in aree di pianura
"QUALIFICANTE" in aree di collina
n.r. in aree di montagna</t>
    </r>
  </si>
  <si>
    <r>
      <rPr>
        <b/>
        <sz val="9"/>
        <color theme="1"/>
        <rFont val="Times New Roman"/>
        <family val="1"/>
      </rPr>
      <t>ALTA</t>
    </r>
    <r>
      <rPr>
        <sz val="9"/>
        <color theme="1"/>
        <rFont val="Times New Roman"/>
        <family val="1"/>
      </rPr>
      <t xml:space="preserve">
valutazione fabbisogno:
"QUALIFICANTE" in tutto il territorio regionle</t>
    </r>
  </si>
  <si>
    <r>
      <rPr>
        <b/>
        <sz val="9"/>
        <color theme="1"/>
        <rFont val="Times New Roman"/>
        <family val="1"/>
      </rPr>
      <t>ALTA</t>
    </r>
    <r>
      <rPr>
        <sz val="9"/>
        <color theme="1"/>
        <rFont val="Times New Roman"/>
        <family val="1"/>
      </rPr>
      <t xml:space="preserve">
valutazione fabbisogno:
"STRATEGICO" in tutte il territorio regionale</t>
    </r>
  </si>
  <si>
    <t>Sostegno a progetti per la promozione di prodoti di qualità</t>
  </si>
  <si>
    <t>2.6: Sostenere l’agricoltura e la zootecnia biologica, favorire ed estendere le superfici gestite con metodi di produzione e di allevamento ecocompatibili e la gestione forestale sostenibile</t>
  </si>
  <si>
    <t>Pagamenti per impegni agro-climatico-ambientali</t>
  </si>
  <si>
    <t>Pagamenti per impegni silvo-ambientali  e impegni in materiq di clima</t>
  </si>
  <si>
    <r>
      <rPr>
        <b/>
        <sz val="9"/>
        <color theme="1"/>
        <rFont val="Times New Roman"/>
        <family val="1"/>
      </rPr>
      <t>ALTA</t>
    </r>
    <r>
      <rPr>
        <sz val="9"/>
        <color theme="1"/>
        <rFont val="Times New Roman"/>
        <family val="1"/>
      </rPr>
      <t xml:space="preserve">
valutazione fabbisogno:
"STRATEGICO" nelle aree di montagna (non rilevato nella altre aree del territorio regionaleù</t>
    </r>
  </si>
  <si>
    <t>2.11: Promuovere la gestione attiva e sostenibile delle foreste, la prevenzione dei rischi di calamità naturali (es. rischio idrogeologico, incendi) e biotiche e la ricostituzione e il ripristino del patrimonio forestale danneggiato</t>
  </si>
  <si>
    <r>
      <rPr>
        <b/>
        <sz val="9"/>
        <color theme="1"/>
        <rFont val="Times New Roman"/>
        <family val="1"/>
      </rPr>
      <t>MEDIA</t>
    </r>
    <r>
      <rPr>
        <sz val="9"/>
        <color theme="1"/>
        <rFont val="Times New Roman"/>
        <family val="1"/>
      </rPr>
      <t xml:space="preserve">
valutazione del fabbisogno:
"COMPLEMENTARE" nelle aree di momtagna; non rilevato nel resto del terroriro regionale</t>
    </r>
  </si>
  <si>
    <t>Introduzione e mantenimento dell'agricoltura biologica</t>
  </si>
  <si>
    <r>
      <rPr>
        <b/>
        <sz val="9"/>
        <color theme="1"/>
        <rFont val="Times New Roman"/>
        <family val="1"/>
      </rPr>
      <t>ALTA</t>
    </r>
    <r>
      <rPr>
        <sz val="9"/>
        <color theme="1"/>
        <rFont val="Times New Roman"/>
        <family val="1"/>
      </rPr>
      <t xml:space="preserve">
valutazione fabbisogno:
"STRATEGICO" nelle aree di pianura e di collina; non rilevato nelle are di montagna</t>
    </r>
  </si>
  <si>
    <t xml:space="preserve">Pagamenti per il benessere degli animali </t>
  </si>
  <si>
    <t xml:space="preserve">Insediamento giovani agricoltori </t>
  </si>
  <si>
    <t>il ricorso a un tipo di intervento del genere può avere senso nell'ambto di PSL dei GAL (aiuto da ricondurre alle forme esentate)</t>
  </si>
  <si>
    <t>73-74</t>
  </si>
  <si>
    <t>1.1: Accrescere la redditività delle aziende agricole, agroalimentari e forestali, attraverso il sostegno alla ristrutturazione, digitalizzazione, innovazione e gestione sostenibile degli input produttivi
1.2: Promuovere l’orientamento al mercato delle aziende agricole, agroalimentari e forestali favorendo processi di ammodernamento, anche gestionale, di riconversione,  di internazionalizzazione, di adeguamento dimensionale delle strutture produttive in termini economici e fisici, anche ai fini di superare la frammentazione fondiaria</t>
  </si>
  <si>
    <t>1.3: Favorire la diversificazione del reddito delle aziende agricole e forestali attraverso lo sviluppo di attività connesse</t>
  </si>
  <si>
    <r>
      <rPr>
        <b/>
        <sz val="9"/>
        <color theme="1"/>
        <rFont val="Times New Roman"/>
        <family val="1"/>
      </rPr>
      <t>ALTA</t>
    </r>
    <r>
      <rPr>
        <sz val="9"/>
        <color theme="1"/>
        <rFont val="Times New Roman"/>
        <family val="1"/>
      </rPr>
      <t xml:space="preserve">
valutazione fabbisogno:
"STRATEGICO" nelle aree di collina e di montagna</t>
    </r>
  </si>
  <si>
    <t>1.12: Favorire l’accesso agli strumenti per l'adattamento, la prevenzione ed il ripristino dei danni al potenziale produttivo agricolo e forestale recati da calamità naturali/eventi estremi, fattori biotici, incendi, nonché danni da fauna selvatica</t>
  </si>
  <si>
    <t>Insediamento di nuoi agricoltori</t>
  </si>
  <si>
    <r>
      <rPr>
        <b/>
        <sz val="9"/>
        <color theme="1"/>
        <rFont val="Times New Roman"/>
        <family val="1"/>
      </rPr>
      <t>ALTA</t>
    </r>
    <r>
      <rPr>
        <sz val="9"/>
        <color theme="1"/>
        <rFont val="Times New Roman"/>
        <family val="1"/>
      </rPr>
      <t xml:space="preserve">
valutazione fabbisogno:
"COMPLEMENTARE" nelle aree di pianura e di montagna</t>
    </r>
  </si>
  <si>
    <t>ricostituzione boschi percorsi dal fuoco</t>
  </si>
  <si>
    <t>2.1: Conservare e aumentare la capacità di sequestro del carbonio dei terreni agricoli e nel settore forestale attraverso la diffusione di tecniche di coltivazione rispettose del suolo ed attraverso la gestione sostenibile delle foreste e dei pascoli
2.7: Salvaguardare e valorizzare il patrimonio di biodiversità animale e vegetale di interesse agricolo, forestale e alimentare 
2.11: Promuovere la gestione attiva e sostenibile delle foreste, la prevenzione dei rischi di calamità naturali (es. rischio idrogeologico, incendi) e biotiche e la ricostituzione e il ripristino del patrimonio forestale danneggiato</t>
  </si>
  <si>
    <t xml:space="preserve">2.1: Conservare e aumentare la capacità di sequestro del carbonio dei terreni agricoli e nel settore forestale attraverso la diffusione di tecniche di coltivazione rispettose del suolo ed attraverso la gestione sostenibile delle foreste e dei pascoli
2.7: Salvaguardare e valorizzare il patrimonio di biodiversità animale e vegetale di interesse agricolo, forestale e alimentare </t>
  </si>
  <si>
    <t xml:space="preserve">2.7: Salvaguardare e valorizzare il patrimonio di biodiversità animale e vegetale di interesse agricolo, forestale e alimentare </t>
  </si>
  <si>
    <t>3.6: Innalzare il livello della qualità della vita nelle aree rurali attraverso il miglioramento dei processi di inclusione sociale, della qualità e dell'accessibilità delle infrastrutture e dei servizi, anche digitali, alla popolazione  ed alle imprese, in modo da porre un freno allo spopolamento e sostenere l'imprenditorialità, anche rafforzando il tessuto sociale</t>
  </si>
  <si>
    <t>3.2: Implementare e/o potenziare l'infrastruttura telematica e digitale per favorire la diffusione della banda larga ed ultralarga nelle aree rurali, potenziare la qualità dei servizi ICT e migliorare le competenze di imprese e cittadini per garantire un utilizzo ottimale delle nuove tecnologie, contribuendo alla riduzione del Digital Divide.
3.5: Accrescere l'attrattività dei territori, anche marginali, e favorire il turismo, soprattutto sostenibile, attraverso la riqualificazione e/o valorizzazione del loro patrimonio agro-forestale e naturale, storico-culturale e architettonico, puntando su un'offerta turistica rurale integrata</t>
  </si>
  <si>
    <t>Sostegno per impianto di sistemi agroforestali</t>
  </si>
  <si>
    <r>
      <rPr>
        <b/>
        <sz val="9"/>
        <color theme="1"/>
        <rFont val="Times New Roman"/>
        <family val="1"/>
      </rPr>
      <t>ALTA</t>
    </r>
    <r>
      <rPr>
        <sz val="9"/>
        <color theme="1"/>
        <rFont val="Times New Roman"/>
        <family val="1"/>
      </rPr>
      <t xml:space="preserve">
valutazione fabbisogno:
"QUALIFICANTE" nelle aree di collina e di montagna</t>
    </r>
  </si>
  <si>
    <r>
      <rPr>
        <b/>
        <sz val="9"/>
        <color theme="1"/>
        <rFont val="Times New Roman"/>
        <family val="1"/>
      </rPr>
      <t>ALTA</t>
    </r>
    <r>
      <rPr>
        <sz val="9"/>
        <color theme="1"/>
        <rFont val="Times New Roman"/>
        <family val="1"/>
      </rPr>
      <t xml:space="preserve">
valutazione fabbisogno:
"COMPLEMENTARE" nelle aree di collina e di montagna (potrebbe essere esteso anche all'ambito territoriale di pianura)</t>
    </r>
  </si>
  <si>
    <t>Investimenti per la prevenzione di danni e la tuitela del poitenziale produttivo agricolo</t>
  </si>
  <si>
    <t>2.1: Conservare e aumentare la capacità di sequestro del carbonio dei terreni agricoli e nel settore forestale attraverso la diffusione di tecniche di coltivazione rispettose del suolo ed attraverso la gestione sostenibile delle foreste e dei pascoli</t>
  </si>
  <si>
    <r>
      <rPr>
        <b/>
        <sz val="9"/>
        <color theme="1"/>
        <rFont val="Times New Roman"/>
        <family val="1"/>
      </rPr>
      <t>ALTA</t>
    </r>
    <r>
      <rPr>
        <sz val="9"/>
        <color theme="1"/>
        <rFont val="Times New Roman"/>
        <family val="1"/>
      </rPr>
      <t xml:space="preserve">
valutazione fabbisogno:
"QUALIFICANTE"  nell'intero territorio regionale</t>
    </r>
  </si>
  <si>
    <t>Investimenti in infrastrutture</t>
  </si>
  <si>
    <t>Investimenti non produttivi  nelle aree rurali</t>
  </si>
  <si>
    <t>solo per servizi di base alle popolazione (ex misura 7.4)</t>
  </si>
  <si>
    <t>Sostegno alla forestazione (imboschimento di terreni agricoli - fase di impianto)</t>
  </si>
  <si>
    <t>Sostegno alla forestazione (imboschimento di terreni non agricoli - fase di impianto)</t>
  </si>
  <si>
    <t>Sostegno ad investimenti non produttivi forestali</t>
  </si>
  <si>
    <t>2.4: Implementare piani e azioni volti ad aumentare la resilienza,  a favorire l'adattamento ai cambiamenti climatici e a potenziare l'erogazione di servizi ecosistemici nel settore agricolo e forestale;
2.10: Sostegno e sviluppo dell’agricoltura e della selvicoltura nelle aree con vincoli naturali e di montagna e delle aree caratterizzate da fragilità agro-climatico-ambientale e dall'abbandono delle attività</t>
  </si>
  <si>
    <r>
      <rPr>
        <b/>
        <sz val="9"/>
        <color theme="1"/>
        <rFont val="Times New Roman"/>
        <family val="1"/>
      </rPr>
      <t>MEDIA</t>
    </r>
    <r>
      <rPr>
        <sz val="9"/>
        <color theme="1"/>
        <rFont val="Times New Roman"/>
        <family val="1"/>
      </rPr>
      <t xml:space="preserve">
valutazione fabbisogno:
"QUALIFICANTE" nelle aree di montagna</t>
    </r>
  </si>
  <si>
    <t>prevenzione incendi boschivi</t>
  </si>
  <si>
    <t>Investimenti per la prevenzione dei danni alle foreste</t>
  </si>
  <si>
    <t>Ripristino del potenziale forestale regionale</t>
  </si>
  <si>
    <r>
      <rPr>
        <b/>
        <sz val="9"/>
        <color theme="1"/>
        <rFont val="Times New Roman"/>
        <family val="1"/>
      </rPr>
      <t>ALTA</t>
    </r>
    <r>
      <rPr>
        <sz val="9"/>
        <color theme="1"/>
        <rFont val="Times New Roman"/>
        <family val="1"/>
      </rPr>
      <t xml:space="preserve">
valutazione fabbisogno:
"STRATEGICO" in aree di pianura e di collina
"QUALIFICANTE" in aree di montagna</t>
    </r>
  </si>
  <si>
    <t>A.1: Promuovere la cooperazione e l'integrazione  fra le diverse componenti del sistema della conoscenza e dell’innovazione (AKIS) sia a livello istituzionale sia a livello di strutture operative</t>
  </si>
  <si>
    <t>A.4: Promuovere attraverso la formazione e la consulenza (pubblica e privata) dei tecnici, l'impiego di metodi e strumenti innovativi per la realizzazione dei cambiamenti necessari allo sviluppo produttivo, economico e sociale delle imprese agricole.</t>
  </si>
  <si>
    <t>A.3: Migliorare l’offerta informativa e formativa con l’adozione di metodi e strumenti nuovi e diversificati che riescano maggiormente a rispondere alle necessità degli operatori agricoli, forestali e quelli oepranti nelle aree rurali, con un’attenzione particolare ai giovani neo - insediati e alle donne</t>
  </si>
  <si>
    <t>2.10: Sostegno e sviluppo dell’agricoltura e della selvicoltura nelle aree con vincoli naturali e di montagna e delle aree caratterizzate da fragilità agro-climatico-ambientale e dall'abbandono delle attività</t>
  </si>
  <si>
    <t>Erogazione servizi di consulenza  alle imprese agricole,  agroalimentari e forestali</t>
  </si>
  <si>
    <t>Indennità compensative (Montagna)</t>
  </si>
  <si>
    <t>Indennità compensative (altre zone con svantaggii naturali)</t>
  </si>
  <si>
    <r>
      <rPr>
        <b/>
        <sz val="9"/>
        <color theme="1"/>
        <rFont val="Times New Roman"/>
        <family val="1"/>
      </rPr>
      <t>ALTA</t>
    </r>
    <r>
      <rPr>
        <sz val="9"/>
        <color theme="1"/>
        <rFont val="Times New Roman"/>
        <family val="1"/>
      </rPr>
      <t xml:space="preserve">
valutazione fabbisogno:
STRATEGICO in aree di montagna</t>
    </r>
  </si>
  <si>
    <r>
      <rPr>
        <b/>
        <sz val="9"/>
        <color theme="1"/>
        <rFont val="Times New Roman"/>
        <family val="1"/>
      </rPr>
      <t>ALTA</t>
    </r>
    <r>
      <rPr>
        <sz val="9"/>
        <color theme="1"/>
        <rFont val="Times New Roman"/>
        <family val="1"/>
      </rPr>
      <t xml:space="preserve">
valutazione fabbisogno:
QUALIFICANTE  in altre aree con svantaggi naturali</t>
    </r>
  </si>
  <si>
    <r>
      <t xml:space="preserve">MEDIA
</t>
    </r>
    <r>
      <rPr>
        <sz val="9"/>
        <color theme="1"/>
        <rFont val="Times New Roman"/>
        <family val="1"/>
      </rPr>
      <t>valutazione del fabbisogno:
"QUALUFICANTE" in aree di pianura e di collina
"COMPLEMENTARE" in aree di montagna</t>
    </r>
  </si>
  <si>
    <r>
      <t xml:space="preserve">BASSA
</t>
    </r>
    <r>
      <rPr>
        <sz val="9"/>
        <color theme="1"/>
        <rFont val="Times New Roman"/>
        <family val="1"/>
      </rPr>
      <t>valutazione del fabbisogno:
"QUALUFICANTE" in aree di pianura e di collina
"COMPLEMENTARE" in aree di montagna</t>
    </r>
  </si>
  <si>
    <r>
      <t>ALTA</t>
    </r>
    <r>
      <rPr>
        <sz val="9"/>
        <color theme="1"/>
        <rFont val="Times New Roman"/>
        <family val="1"/>
      </rPr>
      <t xml:space="preserve">
valutazione del fabbisogno:
"QUALUFICANTE" in aree di pianura e di collina
"COMPLEMENTARE" in aree di montagna</t>
    </r>
  </si>
  <si>
    <t>NOME REGIONE/PPAA:  ABRUZZO</t>
  </si>
  <si>
    <t xml:space="preserve">SI </t>
  </si>
  <si>
    <t>da valutare</t>
  </si>
  <si>
    <t xml:space="preserve">NO </t>
  </si>
  <si>
    <t>necessario comprendere se si tratta qui solo dei progetti di cooperazione dei GAL o se il tipo di intervento abbraccia tutto il contenuto dei PSL</t>
  </si>
  <si>
    <t>Questo tipo di intervento potrebbe essere rispondente ai fabbisogni:
2.4: Implementare piani e azioni volti ad aumentare la resilienza,  a favorire l'adattamento ai cambiamenti climatici e a potenziare l'erogazione di servizi ecosistemici nel settore agricolo e forestale;
2.10: Sostegno e sviluppo dell’agricoltura e della selvicoltura nelle aree con vincoli naturali e di montagna e delle aree caratterizzate da fragilità agro-climatico-ambientale e dall'abbandono delle attività</t>
  </si>
  <si>
    <r>
      <t>Indennità Aree Natura 2000 e Direttiva Acque (</t>
    </r>
    <r>
      <rPr>
        <sz val="9"/>
        <rFont val="Times New Roman"/>
        <family val="1"/>
      </rPr>
      <t>AREE AGRICOLE</t>
    </r>
    <r>
      <rPr>
        <sz val="9"/>
        <color theme="1"/>
        <rFont val="Times New Roman"/>
        <family val="1"/>
      </rPr>
      <t>)</t>
    </r>
  </si>
  <si>
    <r>
      <t xml:space="preserve">Rilevanza del'intervento rispetto alle esigenze regionali (alta - media -bassa)
</t>
    </r>
    <r>
      <rPr>
        <i/>
        <sz val="9"/>
        <rFont val="Times New Roman"/>
        <family val="1"/>
      </rPr>
      <t>(rif. Prioritizzazione fabbisogni)</t>
    </r>
  </si>
  <si>
    <r>
      <t>Indennità Aree Natura 2000 e Direttiva Acque (</t>
    </r>
    <r>
      <rPr>
        <sz val="9"/>
        <rFont val="Times New Roman"/>
        <family val="1"/>
      </rPr>
      <t>AREE FORESTALI</t>
    </r>
    <r>
      <rPr>
        <sz val="9"/>
        <color theme="1"/>
        <rFont val="Times New Roman"/>
        <family val="1"/>
      </rPr>
      <t>)</t>
    </r>
  </si>
  <si>
    <t>Tipologia di intervento finora mai applicata nel quadro dello sviluppo rurale regionale.
(Verificare l'esistenza di fabbisogni territorialmente definiti)</t>
  </si>
  <si>
    <t>Tipologia di intervento diversa rispetto ai progetti di cooperazione in ambito "non PEI" (filiere)</t>
  </si>
  <si>
    <t>Tipologia di intervento finora mai applicata nel quadro dello sviluppo rurale regionale. Tener conto che il sostgno alle organizzazioni dei produttori può essere erogato anche nell'ambito degli Interventi Settoriali (I Pilastro/FEAGA)</t>
  </si>
  <si>
    <t>necessario verificare la possibile  modifica  del meccanismo di erogazione del sostegno evitando il sistema attuato nel periodo 14/20  (operazioni a livello della singola impresa agricola)</t>
  </si>
  <si>
    <t>testo del paragrafo 6 del reg SPR (cooperazione nell'ambito della successione, in particolare, per il ricambio generazionale a livello di azienda; sostegno agli agricoltori che hanno raggiunto l'età pensionabile o che la avrranno raggiunta entro la fine dell'operazione)</t>
  </si>
  <si>
    <t>progetti di cooperazione per le Filiere (settore agroalimentare e forestale)</t>
  </si>
  <si>
    <r>
      <t xml:space="preserve">Tipo di intervento non attivato nel precedente PSR. Per la sua possibile attivazione nel nuovo quadro di programmazione si può fare riferimento alla scheda del documento di lavoro FORESTE (cfr. OI.15)
</t>
    </r>
    <r>
      <rPr>
        <b/>
        <sz val="9"/>
        <color theme="1"/>
        <rFont val="Times New Roman"/>
        <family val="1"/>
      </rPr>
      <t>Pacchetto Ambientale PAC</t>
    </r>
    <r>
      <rPr>
        <sz val="9"/>
        <color theme="1"/>
        <rFont val="Times New Roman"/>
        <family val="1"/>
      </rPr>
      <t xml:space="preserve"> (necessario verificare le coerenza di questi interventi con gli eco-schemi del I Pilastro) (spesa rendicontabile per la verifica del ring fencing ambientale II Pilastro - 35%?)</t>
    </r>
  </si>
  <si>
    <r>
      <t xml:space="preserve">necessario comprendere la natura dell'operazione e del sostegno concedibile
</t>
    </r>
    <r>
      <rPr>
        <b/>
        <sz val="9"/>
        <color theme="1"/>
        <rFont val="Times New Roman"/>
        <family val="1"/>
      </rPr>
      <t>Pacchetto Ambientale PAC</t>
    </r>
    <r>
      <rPr>
        <sz val="9"/>
        <color theme="1"/>
        <rFont val="Times New Roman"/>
        <family val="1"/>
      </rPr>
      <t xml:space="preserve"> (necessario verificare le coerenza di questi interventi con gli eco-schemi del I Pilastro) (spesa rendicontabile per la verifica del ring fencing ambientale II Pilastro - 35%?)</t>
    </r>
  </si>
  <si>
    <r>
      <t xml:space="preserve">Tipo di intervento non attivato nel precedente PSR. Per la sua possibile attivazione nel nuovo quadro di programmazione si può fare riferimento alla scheda del documento di lavoro FORESTE (cfr. OI.16).
</t>
    </r>
    <r>
      <rPr>
        <b/>
        <sz val="9"/>
        <color theme="1"/>
        <rFont val="Times New Roman"/>
        <family val="1"/>
      </rPr>
      <t>Pacchetto Ambientale PAC</t>
    </r>
    <r>
      <rPr>
        <sz val="9"/>
        <color theme="1"/>
        <rFont val="Times New Roman"/>
        <family val="1"/>
      </rPr>
      <t xml:space="preserve"> (necessario verificare le coerenza di questi interventi con gli eco-schemi del I Pilastro) (spesa rendicontabile per la verifica del ring fencing ambientale II Pilastro - 35%?)</t>
    </r>
  </si>
  <si>
    <r>
      <rPr>
        <b/>
        <sz val="9"/>
        <color theme="1"/>
        <rFont val="Times New Roman"/>
        <family val="1"/>
      </rPr>
      <t>Pacchetto Ambientale PAC</t>
    </r>
    <r>
      <rPr>
        <sz val="9"/>
        <color theme="1"/>
        <rFont val="Times New Roman"/>
        <family val="1"/>
      </rPr>
      <t xml:space="preserve"> (necessario verificare le coerenza di questi interventi con gli eco-schemi del I Pilastro) (spesa rendicontabile per la verifica del ring fencing ambientale II Pilastro - 35%)
da estendere anche, nelle aziende zootecniche, al comparto dell'allevamento del bestiame (oltre alla coltivazione dei foraggi)</t>
    </r>
  </si>
  <si>
    <r>
      <rPr>
        <b/>
        <sz val="9"/>
        <color theme="1"/>
        <rFont val="Times New Roman"/>
        <family val="1"/>
      </rPr>
      <t>Pacchetto Ambientale PAC</t>
    </r>
    <r>
      <rPr>
        <sz val="9"/>
        <color theme="1"/>
        <rFont val="Times New Roman"/>
        <family val="1"/>
      </rPr>
      <t xml:space="preserve"> (necessario verificare le coerenza di questi interventi con gli eco-schemi del I Pilastro) (spesa rendicontabile per la verifica del ring fencing ambientale II Pilastro - 35%)
Intervento da disaggragre in sotto-interventi, tipo:
agricoltura integrata (quella bio è contemplata da altro indicatore OI.17), inerbimento colture arboree, ecc. - in corso di definizione</t>
    </r>
  </si>
  <si>
    <r>
      <t xml:space="preserve">L'esigenza di definire due separati sotto-interventi (12.1 e 12.2) può scaturire dalla necessità di contare separatamentre le superfici agricole e quelle forestali anche in relazione e differenti unit amount (valore medio del sostegno unitario). Diversamente proporre intervebti unico - </t>
    </r>
    <r>
      <rPr>
        <b/>
        <sz val="9"/>
        <color theme="1"/>
        <rFont val="Times New Roman"/>
        <family val="1"/>
      </rPr>
      <t xml:space="preserve">DA VERIFICARE
</t>
    </r>
    <r>
      <rPr>
        <sz val="9"/>
        <color theme="1"/>
        <rFont val="Times New Roman"/>
        <family val="1"/>
      </rPr>
      <t xml:space="preserve">
</t>
    </r>
    <r>
      <rPr>
        <b/>
        <sz val="9"/>
        <color theme="1"/>
        <rFont val="Times New Roman"/>
        <family val="1"/>
      </rPr>
      <t>Pacchetto Ambientale PAC</t>
    </r>
    <r>
      <rPr>
        <sz val="9"/>
        <color theme="1"/>
        <rFont val="Times New Roman"/>
        <family val="1"/>
      </rPr>
      <t xml:space="preserve"> (spesa rendicontabile per la verifica del ring fencing ambientale II Pilastro - 35%?) (spesa rendicontabile per la verifica del ring fencing ambientale II Pilastro - 35%)</t>
    </r>
  </si>
  <si>
    <r>
      <rPr>
        <b/>
        <sz val="9"/>
        <color theme="1"/>
        <rFont val="Times New Roman"/>
        <family val="1"/>
      </rPr>
      <t>tipo di intervento di nuova introduzione</t>
    </r>
    <r>
      <rPr>
        <sz val="9"/>
        <color theme="1"/>
        <rFont val="Times New Roman"/>
        <family val="1"/>
      </rPr>
      <t xml:space="preserve">. In corso di definizione gli impegni e il relativo impatio economico nella gestione degli allevamenti' - da valutare anche alla luce della definizione degli Eco-schemi del I I Pilastro
</t>
    </r>
    <r>
      <rPr>
        <b/>
        <sz val="9"/>
        <color theme="1"/>
        <rFont val="Times New Roman"/>
        <family val="1"/>
      </rPr>
      <t>Pacchetto Ambientale PAC</t>
    </r>
    <r>
      <rPr>
        <sz val="9"/>
        <color theme="1"/>
        <rFont val="Times New Roman"/>
        <family val="1"/>
      </rPr>
      <t xml:space="preserve"> (necessario verificare le coerenza di questi interventi con gli eco-schemi del I Pilastro) (spesa rendicontabile per la verifica del ring fencing ambientale II Pilastro - 35%)</t>
    </r>
  </si>
  <si>
    <t>2.8: Favorire la conservazione della biodiversità naturale attraverso la gestione sostenibile, la gestione della fauna selvatica, il controllo di specie alloctone, il ripristino e la tutela di ecosistemi particolarmente connessi ad attività agricole, forestali e zootecniche, l'adattamento al cambiamento climatico e il contributo alla mitigazione e la riduzione degli impatti connessi all'uso dei prodotti fitosanitari, anche attraverso la promozione di accordi collettivi.</t>
  </si>
  <si>
    <t>da valutare le sinergie con l'intervento di cooperazione per il ricambio generazionale (OI.30) - valutare l'opportunità di sostenere l'insefiamento di nuovi agricoltori over 40 anni</t>
  </si>
  <si>
    <t>Definire possibili sotto-interventi con specifiche condiziioni di ammissibilità (agriturismo, agricoltura spciale, fattorie didattiche, ecc.)</t>
  </si>
  <si>
    <t>Probaile esigenza di articolazione in sotto-interventi:
- investimenti per la prevenzione dei danni da selvatici
- investimenti associati all'intervento di pagamento per impegni ACA
- elementi caratteristici de paesaggio</t>
  </si>
  <si>
    <t>possibile riferimento alla scheda del documento di lavoro FORESTE (OI.21)</t>
  </si>
  <si>
    <t>prevenzione da dissesto e da alluvioni (piene e esondazioni) attarverso interventi sistematori e  manutenzione del reticolo idrografico minore (cintesto agruicolo e forestale)</t>
  </si>
  <si>
    <t>Necessario articolare in sottointerventi:
- infrastruttura telematica e digitale
- infrastrutture irrigue (adduzione e distribuzione)
- viabilità poderale e interpoderale</t>
  </si>
  <si>
    <t>2.2: Favorire la riduzione delle emissioni di gas climalteranti  attraverso il miglioramento della gestione e dell'estensivizzazione degli allevamenti e la riduzione degli input produttivi, l'innovazione e la digitalizzazione, l'efficientamento energetico nelle aziende agricole, agroalimentari e forestali</t>
  </si>
  <si>
    <r>
      <rPr>
        <b/>
        <sz val="9"/>
        <color theme="1"/>
        <rFont val="Times New Roman"/>
        <family val="1"/>
      </rPr>
      <t>Pacchetto Ambientale PAC</t>
    </r>
    <r>
      <rPr>
        <sz val="9"/>
        <color theme="1"/>
        <rFont val="Times New Roman"/>
        <family val="1"/>
      </rPr>
      <t xml:space="preserve"> (spesa rendicontabile per la verifica del ring fencing ambientale II Pilastro - 35%)
Definire possibili sotto-interventi con specifiche condiziioni di ammissibilità</t>
    </r>
  </si>
  <si>
    <t>Per articolazione e dettagli possibile riferimento nella scheda del documento di lavoro FORESTE (OI.21)</t>
  </si>
  <si>
    <t>Necessario articolare in sotto-interventi (specifiche condizioni di ammissibilità per gli investimenti inerenti l'iirrigazione)</t>
  </si>
  <si>
    <t>Il ricorso a un tipo di intervento del genere può avere senso nell'ambto di PSL dei GAL (aiuto da ricondurre alle forme esentate)</t>
  </si>
  <si>
    <t xml:space="preserve">tenere conto del fallimento dei bandi attuati nel periodo 14/20 </t>
  </si>
  <si>
    <t>possibile riferimento alla scheda del documento di lavoro FORESTE (OI.23)
verificare la rendicontabilità nell'ambio del Pacchetto Ambientale PAC (ring fencing 35%)</t>
  </si>
  <si>
    <t>da prevedersi  l'associazione con l'intervento relativo al pagamento per impegni silvo-ambientali
verificare la rendicontabilità nell'ambio del Pacchetto Ambientale PAC (ring fencing 35%)
fare riferimento alla scheda del documento di lavoro FORESTE</t>
  </si>
  <si>
    <t>da suddividere in sotto-interventi:
- formazione
- attività informazione e divulgazione</t>
  </si>
  <si>
    <t>SI (da valutare)</t>
  </si>
  <si>
    <t>non sono presenti in ambito regionale zone con questa connotazione (rif. Classificazione MIPAAF)</t>
  </si>
  <si>
    <t>importo riparto spesa pubblica</t>
  </si>
  <si>
    <t>%</t>
  </si>
  <si>
    <t xml:space="preserve">ASSISTENZA TECNICA </t>
  </si>
  <si>
    <t>importo riparto spesa pubblica 2023/2027 - su % programmazione 2014/2022</t>
  </si>
  <si>
    <t>Sostegno a progetti per la promozione di prodotti di qualità</t>
  </si>
  <si>
    <t>Insediamento di nuovi agricoltori</t>
  </si>
  <si>
    <t>Investimenti per la prevenzione di danni e la tutela del potenziale produttivo agricolo</t>
  </si>
  <si>
    <t>Indennità compensative (altre zone con svantaggi naturali)</t>
  </si>
  <si>
    <t>ACA 5 - Inerbimento delle colture arboree</t>
  </si>
  <si>
    <t xml:space="preserve">Pagamenti per impegni silvo-ambientali  e impegni in materia di clima </t>
  </si>
  <si>
    <t>Investimenti produttivi agricoli in aziende agricole (IRRIGAZIONE)</t>
  </si>
  <si>
    <t>Investimenti a finalità climatico-ambientali per le aziende di trasformazione e commercializzazione dei prodotti agricoli</t>
  </si>
  <si>
    <r>
      <t xml:space="preserve">Rilevanza del'intervento rispetto alle esigenze regionali (alta - media -bassa)
</t>
    </r>
    <r>
      <rPr>
        <i/>
        <sz val="9"/>
        <rFont val="Calibri"/>
        <family val="2"/>
        <scheme val="minor"/>
      </rPr>
      <t>(rif. Prioritizzazione fabbisogni)</t>
    </r>
  </si>
  <si>
    <r>
      <rPr>
        <b/>
        <sz val="9"/>
        <color theme="1"/>
        <rFont val="Calibri"/>
        <family val="2"/>
        <scheme val="minor"/>
      </rPr>
      <t>MEDIA</t>
    </r>
    <r>
      <rPr>
        <sz val="9"/>
        <color theme="1"/>
        <rFont val="Calibri"/>
        <family val="2"/>
        <scheme val="minor"/>
      </rPr>
      <t xml:space="preserve">
valutazione fabbisogno:
"COMPLEMENTARE" in aree di montagna
"MARGINALE" in aree di pianura e collina</t>
    </r>
  </si>
  <si>
    <r>
      <rPr>
        <b/>
        <sz val="9"/>
        <color theme="1"/>
        <rFont val="Calibri"/>
        <family val="2"/>
        <scheme val="minor"/>
      </rPr>
      <t>ALTA</t>
    </r>
    <r>
      <rPr>
        <sz val="9"/>
        <color theme="1"/>
        <rFont val="Calibri"/>
        <family val="2"/>
        <scheme val="minor"/>
      </rPr>
      <t xml:space="preserve">
valutazione fabbisogno:
STRATEGICO in aree di montagna</t>
    </r>
  </si>
  <si>
    <r>
      <rPr>
        <b/>
        <sz val="9"/>
        <color theme="1"/>
        <rFont val="Calibri"/>
        <family val="2"/>
        <scheme val="minor"/>
      </rPr>
      <t>ALTA</t>
    </r>
    <r>
      <rPr>
        <sz val="9"/>
        <color theme="1"/>
        <rFont val="Calibri"/>
        <family val="2"/>
        <scheme val="minor"/>
      </rPr>
      <t xml:space="preserve">
valutazione fabbisogno:
QUALIFICANTE  in altre aree con svantaggi naturali</t>
    </r>
  </si>
  <si>
    <r>
      <rPr>
        <b/>
        <sz val="9"/>
        <color theme="1"/>
        <rFont val="Calibri"/>
        <family val="2"/>
        <scheme val="minor"/>
      </rPr>
      <t>ALTA</t>
    </r>
    <r>
      <rPr>
        <sz val="9"/>
        <color theme="1"/>
        <rFont val="Calibri"/>
        <family val="2"/>
        <scheme val="minor"/>
      </rPr>
      <t xml:space="preserve">
valutazione fabbisogno:
"STRATEGICO" nelle aree di montagna (non rilevato nella altre aree del territorio regionaleù</t>
    </r>
  </si>
  <si>
    <r>
      <rPr>
        <b/>
        <sz val="9"/>
        <color theme="1"/>
        <rFont val="Calibri"/>
        <family val="2"/>
        <scheme val="minor"/>
      </rPr>
      <t>ALTA</t>
    </r>
    <r>
      <rPr>
        <sz val="9"/>
        <color theme="1"/>
        <rFont val="Calibri"/>
        <family val="2"/>
        <scheme val="minor"/>
      </rPr>
      <t xml:space="preserve">
valutazione fabbisogno:
"STRATEGICO" nelle aree di pianura e di collina; non rilevato nelle are di montagna</t>
    </r>
  </si>
  <si>
    <r>
      <rPr>
        <b/>
        <sz val="9"/>
        <color theme="1"/>
        <rFont val="Calibri"/>
        <family val="2"/>
        <scheme val="minor"/>
      </rPr>
      <t>ALTA</t>
    </r>
    <r>
      <rPr>
        <sz val="9"/>
        <color theme="1"/>
        <rFont val="Calibri"/>
        <family val="2"/>
        <scheme val="minor"/>
      </rPr>
      <t xml:space="preserve">
valutazione fabbisogno:
"QUALIFICANTE" in tutto il territorio regionle</t>
    </r>
  </si>
  <si>
    <r>
      <rPr>
        <b/>
        <sz val="9"/>
        <color theme="1"/>
        <rFont val="Calibri"/>
        <family val="2"/>
        <scheme val="minor"/>
      </rPr>
      <t>ALTA</t>
    </r>
    <r>
      <rPr>
        <sz val="9"/>
        <color theme="1"/>
        <rFont val="Calibri"/>
        <family val="2"/>
        <scheme val="minor"/>
      </rPr>
      <t xml:space="preserve">
valutazione fabbisogno:
"STRATEGICO" in tutte il territorio regionale</t>
    </r>
  </si>
  <si>
    <r>
      <rPr>
        <b/>
        <sz val="9"/>
        <color theme="1"/>
        <rFont val="Calibri"/>
        <family val="2"/>
        <scheme val="minor"/>
      </rPr>
      <t>ALTA</t>
    </r>
    <r>
      <rPr>
        <sz val="9"/>
        <color theme="1"/>
        <rFont val="Calibri"/>
        <family val="2"/>
        <scheme val="minor"/>
      </rPr>
      <t xml:space="preserve">
valutazione fabbisogno:
"STRATEGICO" in aree di pianura
"QUALIFICANTE" in aree di collina
n.r. in aree di montagna</t>
    </r>
  </si>
  <si>
    <r>
      <rPr>
        <b/>
        <sz val="9"/>
        <color theme="1"/>
        <rFont val="Calibri"/>
        <family val="2"/>
        <scheme val="minor"/>
      </rPr>
      <t>MEDIA</t>
    </r>
    <r>
      <rPr>
        <sz val="9"/>
        <color theme="1"/>
        <rFont val="Calibri"/>
        <family val="2"/>
        <scheme val="minor"/>
      </rPr>
      <t xml:space="preserve">
valutazione del fabbisogno:
"COMPLEMENTARE" nelle aree di momtagna; non rilevato nel resto del terroriro regionale</t>
    </r>
  </si>
  <si>
    <r>
      <rPr>
        <b/>
        <sz val="9"/>
        <color theme="1"/>
        <rFont val="Calibri"/>
        <family val="2"/>
        <scheme val="minor"/>
      </rPr>
      <t>ALTA</t>
    </r>
    <r>
      <rPr>
        <sz val="9"/>
        <color theme="1"/>
        <rFont val="Calibri"/>
        <family val="2"/>
        <scheme val="minor"/>
      </rPr>
      <t xml:space="preserve">
valutazione fabbisogno:
"QUALIFICANTE" nelle aree di collina e di montagna</t>
    </r>
  </si>
  <si>
    <r>
      <rPr>
        <b/>
        <sz val="9"/>
        <color theme="1"/>
        <rFont val="Calibri"/>
        <family val="2"/>
        <scheme val="minor"/>
      </rPr>
      <t>MEDIA</t>
    </r>
    <r>
      <rPr>
        <sz val="9"/>
        <color theme="1"/>
        <rFont val="Calibri"/>
        <family val="2"/>
        <scheme val="minor"/>
      </rPr>
      <t xml:space="preserve">
valutazione fabbisogno:
"QUALIFICANTE" nelle aree di montagna</t>
    </r>
  </si>
  <si>
    <r>
      <rPr>
        <b/>
        <sz val="9"/>
        <color theme="1"/>
        <rFont val="Calibri"/>
        <family val="2"/>
        <scheme val="minor"/>
      </rPr>
      <t>ALTA</t>
    </r>
    <r>
      <rPr>
        <sz val="9"/>
        <color theme="1"/>
        <rFont val="Calibri"/>
        <family val="2"/>
        <scheme val="minor"/>
      </rPr>
      <t xml:space="preserve">
valutazione fabbisogno:
"STRATEGICO" nelle aree di collina e di montagna</t>
    </r>
  </si>
  <si>
    <r>
      <rPr>
        <b/>
        <sz val="9"/>
        <color theme="1"/>
        <rFont val="Calibri"/>
        <family val="2"/>
        <scheme val="minor"/>
      </rPr>
      <t>ALTA</t>
    </r>
    <r>
      <rPr>
        <sz val="9"/>
        <color theme="1"/>
        <rFont val="Calibri"/>
        <family val="2"/>
        <scheme val="minor"/>
      </rPr>
      <t xml:space="preserve">
valutazione fabbisogno:
"STRATEGICO" in aree di pianura e di collina
"QUALIFICANTE" in aree di montagna</t>
    </r>
  </si>
  <si>
    <r>
      <rPr>
        <b/>
        <sz val="9"/>
        <color theme="1"/>
        <rFont val="Calibri"/>
        <family val="2"/>
        <scheme val="minor"/>
      </rPr>
      <t>ALTA</t>
    </r>
    <r>
      <rPr>
        <sz val="9"/>
        <color theme="1"/>
        <rFont val="Calibri"/>
        <family val="2"/>
        <scheme val="minor"/>
      </rPr>
      <t xml:space="preserve">
valutazione fabbisogno:
"COMPLEMENTARE" nelle aree di pianura e di montagna</t>
    </r>
  </si>
  <si>
    <r>
      <rPr>
        <b/>
        <sz val="9"/>
        <color theme="1"/>
        <rFont val="Calibri"/>
        <family val="2"/>
        <scheme val="minor"/>
      </rPr>
      <t>ALTA</t>
    </r>
    <r>
      <rPr>
        <sz val="9"/>
        <color theme="1"/>
        <rFont val="Calibri"/>
        <family val="2"/>
        <scheme val="minor"/>
      </rPr>
      <t xml:space="preserve">
valutazione fabbisogno:
"COMPLEMENTARE" nelle aree di collina e di montagna (potrebbe essere esteso anche all'ambito territoriale di pianura)</t>
    </r>
  </si>
  <si>
    <r>
      <rPr>
        <b/>
        <sz val="9"/>
        <color theme="1"/>
        <rFont val="Calibri"/>
        <family val="2"/>
        <scheme val="minor"/>
      </rPr>
      <t>ALTA</t>
    </r>
    <r>
      <rPr>
        <sz val="9"/>
        <color theme="1"/>
        <rFont val="Calibri"/>
        <family val="2"/>
        <scheme val="minor"/>
      </rPr>
      <t xml:space="preserve">
valutazione fabbisogno:
"QUALIFICANTE"  nell'intero territorio regionale</t>
    </r>
  </si>
  <si>
    <r>
      <t xml:space="preserve">MEDIA
</t>
    </r>
    <r>
      <rPr>
        <sz val="9"/>
        <color theme="1"/>
        <rFont val="Calibri"/>
        <family val="2"/>
        <scheme val="minor"/>
      </rPr>
      <t>valutazione del fabbisogno:
"QUALUFICANTE" in aree di pianura e di collina
"COMPLEMENTARE" in aree di montagna</t>
    </r>
  </si>
  <si>
    <r>
      <t>ALTA</t>
    </r>
    <r>
      <rPr>
        <sz val="9"/>
        <color theme="1"/>
        <rFont val="Calibri"/>
        <family val="2"/>
        <scheme val="minor"/>
      </rPr>
      <t xml:space="preserve">
valutazione del fabbisogno:
"QUALUFICANTE" in aree di pianura e di collina
"COMPLEMENTARE" in aree di montagna</t>
    </r>
  </si>
  <si>
    <t>per anno</t>
  </si>
  <si>
    <t>proiezione
a 5 anni</t>
  </si>
  <si>
    <t>note</t>
  </si>
  <si>
    <t xml:space="preserve">Titolo descrittivo dell'intervento </t>
  </si>
  <si>
    <t>Pagamenti per il benessere degli animali</t>
  </si>
  <si>
    <t>Pagamenti per impegni agro-climatico-ambientali (Produzioni integrate certificate)</t>
  </si>
  <si>
    <t>sostegno preparatorio, attuazione delle SSL, progetti di coopeazione e spese di gestione dei GAL</t>
  </si>
  <si>
    <t>Investimenti produttivi GREEN in aziende agricole</t>
  </si>
  <si>
    <t>Investimenti nelle aziende agricole per la diversificazione verso attività non agricole</t>
  </si>
  <si>
    <t>Indennità compensative (Montagna e Altre zone con svantaggi naturali significativi)</t>
  </si>
  <si>
    <r>
      <t xml:space="preserve">Pagamento per uso sostenibile dei fitofarmaci fuori Aree Natura 2000 </t>
    </r>
    <r>
      <rPr>
        <b/>
        <sz val="9"/>
        <rFont val="Calibri"/>
        <family val="2"/>
        <scheme val="minor"/>
      </rPr>
      <t xml:space="preserve"> </t>
    </r>
    <r>
      <rPr>
        <sz val="9"/>
        <rFont val="Calibri"/>
        <family val="2"/>
        <scheme val="minor"/>
      </rPr>
      <t>(area Fucino)</t>
    </r>
  </si>
  <si>
    <t xml:space="preserve">progetti di cooperazione (sviluppo prodotti, processi e tecnologie) </t>
  </si>
  <si>
    <r>
      <t xml:space="preserve">Ipotesi stanziamento per 
nuovo periodo </t>
    </r>
    <r>
      <rPr>
        <b/>
        <sz val="10"/>
        <rFont val="Calibri"/>
        <family val="2"/>
        <scheme val="minor"/>
      </rPr>
      <t>2023-27</t>
    </r>
    <r>
      <rPr>
        <sz val="10"/>
        <rFont val="Calibri"/>
        <family val="2"/>
        <scheme val="minor"/>
      </rPr>
      <t xml:space="preserve">
(spesa publica in M€)</t>
    </r>
  </si>
  <si>
    <r>
      <t xml:space="preserve">spesa pubblica
(ord.+ NGEU) </t>
    </r>
    <r>
      <rPr>
        <b/>
        <sz val="9"/>
        <rFont val="Calibri"/>
        <family val="2"/>
        <scheme val="minor"/>
      </rPr>
      <t>2014/2022</t>
    </r>
  </si>
  <si>
    <t>stanz. 23-27 
Ipotesi 
per gruppo di interventi
(B)</t>
  </si>
  <si>
    <t>Importo pagamenti attuali 
(M€)</t>
  </si>
  <si>
    <t>budget
per anno
(A)</t>
  </si>
  <si>
    <t>budget
23-27
(B)</t>
  </si>
  <si>
    <t>stanz. 23-27
come da %
 riparto 14-22
(C)</t>
  </si>
  <si>
    <t>diff.
B-C</t>
  </si>
  <si>
    <r>
      <t xml:space="preserve">Investimenti produttivi agricoli in aziende agricole </t>
    </r>
    <r>
      <rPr>
        <sz val="9"/>
        <color rgb="FFFF0000"/>
        <rFont val="Calibri"/>
        <family val="2"/>
        <scheme val="minor"/>
      </rPr>
      <t>con strumenti finanziari per 1 milione</t>
    </r>
  </si>
  <si>
    <r>
      <t xml:space="preserve">Investimenti per la trasformazione e commercializzazione dei prodotti agricoli </t>
    </r>
    <r>
      <rPr>
        <sz val="9"/>
        <color rgb="FFFF0000"/>
        <rFont val="Calibri"/>
        <family val="2"/>
        <scheme val="minor"/>
      </rPr>
      <t>con strumenti finanziari per 1 milione</t>
    </r>
  </si>
  <si>
    <t xml:space="preserve">Unit- Amount (min 50 - max 150 = media semplice 100 €/ha)  - Superfici (Riserve integrali in Aree Natura 2000 - ipotesi di intervento 2000 ha </t>
  </si>
  <si>
    <t>mantiene le attuali superfici e indennità (differenziate per aziende zootecniche)</t>
  </si>
  <si>
    <t>Attivazione</t>
  </si>
  <si>
    <t>ipotesi di intervento: in combinazione con SRC02 (unit amount media € 250/ha su 2000 ettari)</t>
  </si>
  <si>
    <r>
      <t>Indennità Aree Natura 2000  -</t>
    </r>
    <r>
      <rPr>
        <sz val="9"/>
        <rFont val="Calibri"/>
        <family val="2"/>
        <scheme val="minor"/>
      </rPr>
      <t>AREE FORESTALI</t>
    </r>
    <r>
      <rPr>
        <sz val="9"/>
        <color theme="1"/>
        <rFont val="Calibri"/>
        <family val="2"/>
        <scheme val="minor"/>
      </rPr>
      <t xml:space="preserve">  (SRC02)</t>
    </r>
  </si>
  <si>
    <t>Tipologia Intervento</t>
  </si>
  <si>
    <t>Indennità Aree Natura 2000  TERRENI AGRICOLI</t>
  </si>
  <si>
    <r>
      <t xml:space="preserve">Benessere animale </t>
    </r>
    <r>
      <rPr>
        <b/>
        <sz val="12"/>
        <rFont val="Calibri"/>
        <family val="2"/>
        <scheme val="minor"/>
      </rPr>
      <t>(SRA30)</t>
    </r>
  </si>
  <si>
    <t>ipotesi: 5.000 UBA bovine L+C (300€/UBA) + 10.000 UBA ovicaprine (150 €/UBA) + 6.000 UBA suini (100 €/UBA)</t>
  </si>
  <si>
    <t>ipotesi incremento superfici oggetto di impegno e aumento premi per gruppi colturali seminativi)</t>
  </si>
  <si>
    <r>
      <t xml:space="preserve">Introduzione e mantenimento di pratiche e metodi di produzione biologica </t>
    </r>
    <r>
      <rPr>
        <b/>
        <sz val="12"/>
        <rFont val="Calibri"/>
        <family val="2"/>
        <scheme val="minor"/>
      </rPr>
      <t>(SRA29)</t>
    </r>
  </si>
  <si>
    <r>
      <t xml:space="preserve">ACA 1 - Produzioni integrate certificate </t>
    </r>
    <r>
      <rPr>
        <b/>
        <sz val="12"/>
        <rFont val="Calibri"/>
        <family val="2"/>
        <scheme val="minor"/>
      </rPr>
      <t>(SRA01)</t>
    </r>
  </si>
  <si>
    <r>
      <t xml:space="preserve">sostegno per la conservazione, l'uso e lo sviluppo sostenibile delle risorse genetiche forestali </t>
    </r>
    <r>
      <rPr>
        <b/>
        <sz val="12"/>
        <rFont val="Calibri"/>
        <family val="2"/>
        <scheme val="minor"/>
      </rPr>
      <t>(SRA31)</t>
    </r>
  </si>
  <si>
    <t>Tutela degli oliveti a valenza ambientale e paesaggistica (SRA25)</t>
  </si>
  <si>
    <r>
      <t xml:space="preserve">ACA 22 - Uso sostenibile dei fitofarmaci fuori Aree Natura 2000 </t>
    </r>
    <r>
      <rPr>
        <b/>
        <sz val="12"/>
        <rFont val="Calibri"/>
        <family val="2"/>
        <scheme val="minor"/>
      </rPr>
      <t>(SRA19)</t>
    </r>
  </si>
  <si>
    <t>progetto regionale a titolarità (da definire - cfr. Servizio Foreste)</t>
  </si>
  <si>
    <t>SI 
(nuovo intervento)</t>
  </si>
  <si>
    <r>
      <t xml:space="preserve">Indennità Aree Natura 2000  - </t>
    </r>
    <r>
      <rPr>
        <sz val="9"/>
        <rFont val="Calibri"/>
        <family val="2"/>
        <scheme val="minor"/>
      </rPr>
      <t>AREE FORESTALI</t>
    </r>
    <r>
      <rPr>
        <sz val="9"/>
        <color theme="1"/>
        <rFont val="Calibri"/>
        <family val="2"/>
        <scheme val="minor"/>
      </rPr>
      <t xml:space="preserve">  </t>
    </r>
    <r>
      <rPr>
        <b/>
        <sz val="12"/>
        <color theme="1"/>
        <rFont val="Calibri"/>
        <family val="2"/>
        <scheme val="minor"/>
      </rPr>
      <t>(SRC02)</t>
    </r>
  </si>
  <si>
    <r>
      <t xml:space="preserve">Indennità compensative (Montagna) </t>
    </r>
    <r>
      <rPr>
        <b/>
        <sz val="12"/>
        <color theme="1"/>
        <rFont val="Calibri"/>
        <family val="2"/>
        <scheme val="minor"/>
      </rPr>
      <t>(SRB01)</t>
    </r>
  </si>
  <si>
    <r>
      <t xml:space="preserve">Pagamento per impegni silvoambientali  </t>
    </r>
    <r>
      <rPr>
        <b/>
        <sz val="12"/>
        <rFont val="Calibri"/>
        <family val="2"/>
        <scheme val="minor"/>
      </rPr>
      <t>(SRA27)</t>
    </r>
  </si>
  <si>
    <t>in Area Fucino -  unit amount 230€/ha (da scheda nazionale ), ipotesi di circa 2.000 ha sotto impegno - DA VERIFICARE</t>
  </si>
  <si>
    <t>SI
(nuovo intervento)</t>
  </si>
  <si>
    <t>Ring - Fencing</t>
  </si>
  <si>
    <t>Ambiente
(solo 50% della spesa)</t>
  </si>
  <si>
    <t>Ambiente</t>
  </si>
  <si>
    <t>Leader</t>
  </si>
  <si>
    <t>Giovani</t>
  </si>
  <si>
    <t>Mantiene le attuali superfici impegnate e entità dei premi per gruppi colturali (valutare possibile aumento dei premi per le colture a seminativo con incremento budget annuale e totale dell'intervento )</t>
  </si>
  <si>
    <t>Intervento da attivare con adesione ad ECO-SCHEMI nazionali (FEAGA)</t>
  </si>
  <si>
    <r>
      <t>Promozione dei prodotti di qualità</t>
    </r>
    <r>
      <rPr>
        <b/>
        <sz val="12"/>
        <rFont val="Calibri (Corpo)_x0000_"/>
      </rPr>
      <t xml:space="preserve"> (SRG10)</t>
    </r>
  </si>
  <si>
    <r>
      <t xml:space="preserve">Costituzione e funzionamento dei gruppi operativi PEI </t>
    </r>
    <r>
      <rPr>
        <b/>
        <sz val="12"/>
        <rFont val="Calibri (Corpo)_x0000_"/>
      </rPr>
      <t>(SRG01)</t>
    </r>
  </si>
  <si>
    <t xml:space="preserve">interventi a sostegno della gestione del rischio saranno sostegnuti dal programma nazionale </t>
  </si>
  <si>
    <t xml:space="preserve">Investimenti prevenzione danni agricoli </t>
  </si>
  <si>
    <r>
      <t xml:space="preserve">Investimenti produttivi agricoli in aziende agricole </t>
    </r>
    <r>
      <rPr>
        <b/>
        <sz val="12"/>
        <rFont val="Calibri (Corpo)_x0000_"/>
      </rPr>
      <t>(SRD01)</t>
    </r>
  </si>
  <si>
    <r>
      <t xml:space="preserve">Investimenti nella aziende agricole per la diversificazione verso attività non agricole </t>
    </r>
    <r>
      <rPr>
        <b/>
        <sz val="12"/>
        <rFont val="Calibri (Corpo)_x0000_"/>
      </rPr>
      <t>(SRD03)</t>
    </r>
  </si>
  <si>
    <r>
      <t xml:space="preserve">Investimenti per la trasformazione e commercializzazione dei prodotti agricoli </t>
    </r>
    <r>
      <rPr>
        <b/>
        <sz val="12"/>
        <rFont val="Calibri (Corpo)_x0000_"/>
      </rPr>
      <t>(SRD13)</t>
    </r>
  </si>
  <si>
    <r>
      <t xml:space="preserve">Insediamento giovani agricoltori </t>
    </r>
    <r>
      <rPr>
        <b/>
        <sz val="12"/>
        <rFont val="Calibri (Corpo)_x0000_"/>
      </rPr>
      <t>(SRE01)</t>
    </r>
  </si>
  <si>
    <r>
      <t xml:space="preserve">Investimenti prevenzione danni foreste </t>
    </r>
    <r>
      <rPr>
        <b/>
        <sz val="12"/>
        <rFont val="Calibri (Corpo)_x0000_"/>
      </rPr>
      <t>(SRD12)</t>
    </r>
  </si>
  <si>
    <r>
      <t xml:space="preserve">Investimenti non produttivi aree rurali </t>
    </r>
    <r>
      <rPr>
        <b/>
        <sz val="12"/>
        <rFont val="Calibri (Corpo)_x0000_"/>
      </rPr>
      <t>(SRD09)</t>
    </r>
  </si>
  <si>
    <r>
      <t xml:space="preserve">Investimenti produttivi agricoli per ambiente, clima e benessere animale </t>
    </r>
    <r>
      <rPr>
        <b/>
        <sz val="12"/>
        <rFont val="Calibri (Corpo)_x0000_"/>
      </rPr>
      <t>(SRD02)</t>
    </r>
    <r>
      <rPr>
        <sz val="9"/>
        <rFont val="Calibri"/>
        <family val="2"/>
        <scheme val="minor"/>
      </rPr>
      <t xml:space="preserve"> </t>
    </r>
  </si>
  <si>
    <r>
      <t xml:space="preserve">Formazione dei consulenti </t>
    </r>
    <r>
      <rPr>
        <b/>
        <sz val="12"/>
        <rFont val="Calibri (Corpo)_x0000_"/>
      </rPr>
      <t>(SRH02)</t>
    </r>
  </si>
  <si>
    <r>
      <t xml:space="preserve">Formazione imprenditori agricoli e addetti </t>
    </r>
    <r>
      <rPr>
        <b/>
        <sz val="12"/>
        <rFont val="Calibri (Corpo)_x0000_"/>
      </rPr>
      <t>(SRH03)</t>
    </r>
  </si>
  <si>
    <r>
      <t>Preparazione e attuazione Leader</t>
    </r>
    <r>
      <rPr>
        <b/>
        <sz val="12"/>
        <rFont val="Calibri (Corpo)_x0000_"/>
      </rPr>
      <t xml:space="preserve"> (SRG05/06)</t>
    </r>
  </si>
  <si>
    <t>Cooperazione per lo sviluppo rurale, locale e smart villages</t>
  </si>
  <si>
    <t>da attivare in ambito Leader (intervento a regia GAL compreso nelle SSL dell'intervento SRG06)</t>
  </si>
  <si>
    <r>
      <t xml:space="preserve">Cooperazione per azioni di supporto innovazione e servizi rivolti al settore agricolo alimentare e forestale </t>
    </r>
    <r>
      <rPr>
        <b/>
        <sz val="12"/>
        <rFont val="Calibri (Corpo)_x0000_"/>
      </rPr>
      <t>(SRG09)</t>
    </r>
  </si>
  <si>
    <r>
      <t xml:space="preserve">Erogazione servizi di consulenza </t>
    </r>
    <r>
      <rPr>
        <b/>
        <sz val="12"/>
        <rFont val="Calibri (Corpo)_x0000_"/>
      </rPr>
      <t>(SRH01)</t>
    </r>
  </si>
  <si>
    <t>per interventi a regia regionale (in alternativa l'importo può essere trasferito al LEADER per intervento a regia GAL in aggiunta a quello previsto per SRG05)</t>
  </si>
  <si>
    <t>comprende investimenti nelle aziende agricole per irrigazione</t>
  </si>
  <si>
    <r>
      <t xml:space="preserve">Partecipazione degli agricoltori a regimi di qualità </t>
    </r>
    <r>
      <rPr>
        <b/>
        <sz val="12"/>
        <rFont val="Calibri (Corpo)_x0000_"/>
      </rPr>
      <t>(SRG03)</t>
    </r>
  </si>
  <si>
    <r>
      <t xml:space="preserve">Ipotesi stanziamento per 
nuovo periodo </t>
    </r>
    <r>
      <rPr>
        <b/>
        <sz val="9"/>
        <rFont val="Calibri"/>
        <family val="2"/>
        <scheme val="minor"/>
      </rPr>
      <t>2023-27</t>
    </r>
    <r>
      <rPr>
        <sz val="9"/>
        <rFont val="Calibri"/>
        <family val="2"/>
        <scheme val="minor"/>
      </rPr>
      <t xml:space="preserve">
(spesa publica in M€)</t>
    </r>
  </si>
  <si>
    <t>Scambio di conoscenze e diffusione di informazioni</t>
  </si>
  <si>
    <t xml:space="preserve">budget 2023-27 </t>
  </si>
  <si>
    <t>per intervento</t>
  </si>
  <si>
    <t>per gruppi di interventi</t>
  </si>
  <si>
    <t>Intervento</t>
  </si>
  <si>
    <t>per gruppo di interventi</t>
  </si>
  <si>
    <t>Investimenti settore forestale</t>
  </si>
  <si>
    <t>Investimenti aziende agricole</t>
  </si>
  <si>
    <t>Investimenti aree rurali</t>
  </si>
  <si>
    <t>Investimenti agroindustria</t>
  </si>
  <si>
    <t>riparto
2014-2022</t>
  </si>
  <si>
    <t>differenza</t>
  </si>
  <si>
    <t xml:space="preserve">                  totale     </t>
  </si>
  <si>
    <t>AKIS</t>
  </si>
  <si>
    <r>
      <t xml:space="preserve">Indennità Aree Natura 2000  - </t>
    </r>
    <r>
      <rPr>
        <sz val="11"/>
        <rFont val="Calibri"/>
        <family val="2"/>
        <scheme val="minor"/>
      </rPr>
      <t>AREE FORESTALI</t>
    </r>
    <r>
      <rPr>
        <sz val="11"/>
        <color theme="1"/>
        <rFont val="Calibri"/>
        <family val="2"/>
        <scheme val="minor"/>
      </rPr>
      <t xml:space="preserve">  </t>
    </r>
    <r>
      <rPr>
        <b/>
        <sz val="11"/>
        <color theme="1"/>
        <rFont val="Calibri"/>
        <family val="2"/>
        <scheme val="minor"/>
      </rPr>
      <t>(SRC02)</t>
    </r>
  </si>
  <si>
    <r>
      <t xml:space="preserve">Indennità compensative (Montagna) </t>
    </r>
    <r>
      <rPr>
        <b/>
        <sz val="11"/>
        <color theme="1"/>
        <rFont val="Calibri"/>
        <family val="2"/>
        <scheme val="minor"/>
      </rPr>
      <t>(SRB01)</t>
    </r>
  </si>
  <si>
    <r>
      <t xml:space="preserve">Pagamento per impegni silvoambientali  </t>
    </r>
    <r>
      <rPr>
        <b/>
        <sz val="11"/>
        <rFont val="Calibri"/>
        <family val="2"/>
        <scheme val="minor"/>
      </rPr>
      <t>(SRA27)</t>
    </r>
  </si>
  <si>
    <r>
      <t xml:space="preserve">Benessere animale </t>
    </r>
    <r>
      <rPr>
        <b/>
        <sz val="11"/>
        <rFont val="Calibri"/>
        <family val="2"/>
        <scheme val="minor"/>
      </rPr>
      <t>(SRA30)</t>
    </r>
  </si>
  <si>
    <r>
      <t xml:space="preserve">ACA 1 - Produzioni integrate certificate </t>
    </r>
    <r>
      <rPr>
        <b/>
        <sz val="11"/>
        <rFont val="Calibri"/>
        <family val="2"/>
        <scheme val="minor"/>
      </rPr>
      <t>(SRA01)</t>
    </r>
  </si>
  <si>
    <r>
      <t xml:space="preserve">ACA 22 - Uso sostenibile dei fitofarmaci fuori Aree Natura 2000 </t>
    </r>
    <r>
      <rPr>
        <b/>
        <sz val="11"/>
        <rFont val="Calibri"/>
        <family val="2"/>
        <scheme val="minor"/>
      </rPr>
      <t>(SRA19)</t>
    </r>
  </si>
  <si>
    <r>
      <t xml:space="preserve">Sostegno per la conservazione, l'uso e lo sviluppo sostenibile delle risorse genetiche forestali </t>
    </r>
    <r>
      <rPr>
        <b/>
        <sz val="11"/>
        <rFont val="Calibri"/>
        <family val="2"/>
        <scheme val="minor"/>
      </rPr>
      <t>(SRA31)</t>
    </r>
  </si>
  <si>
    <r>
      <t xml:space="preserve">Introduzione e mantenimento di pratiche e metodi di produzione biologica </t>
    </r>
    <r>
      <rPr>
        <b/>
        <sz val="11"/>
        <rFont val="Calibri"/>
        <family val="2"/>
        <scheme val="minor"/>
      </rPr>
      <t>(SRA29)</t>
    </r>
  </si>
  <si>
    <r>
      <t xml:space="preserve">Partecipazione degli agricoltori a regimi di qualità </t>
    </r>
    <r>
      <rPr>
        <b/>
        <sz val="11"/>
        <rFont val="Calibri (Corpo)_x0000_"/>
      </rPr>
      <t>(SRG03)</t>
    </r>
  </si>
  <si>
    <r>
      <t>Promozione dei prodotti di qualità</t>
    </r>
    <r>
      <rPr>
        <b/>
        <sz val="11"/>
        <rFont val="Calibri (Corpo)_x0000_"/>
      </rPr>
      <t xml:space="preserve"> (SRG10)</t>
    </r>
  </si>
  <si>
    <r>
      <t>Preparazione e attuazione Leader</t>
    </r>
    <r>
      <rPr>
        <b/>
        <sz val="11"/>
        <rFont val="Calibri (Corpo)_x0000_"/>
      </rPr>
      <t xml:space="preserve"> (SRG05/06)</t>
    </r>
  </si>
  <si>
    <r>
      <t xml:space="preserve">Costituzione e funzionamento dei gruppi operativi PEI </t>
    </r>
    <r>
      <rPr>
        <b/>
        <sz val="11"/>
        <rFont val="Calibri (Corpo)_x0000_"/>
      </rPr>
      <t>(SRG01)</t>
    </r>
  </si>
  <si>
    <r>
      <t xml:space="preserve">Cooperazione per azioni di supporto innovazione e servizi rivolti al settore agricolo alimentare e forestale </t>
    </r>
    <r>
      <rPr>
        <b/>
        <sz val="11"/>
        <rFont val="Calibri (Corpo)_x0000_"/>
      </rPr>
      <t>(SRG09)</t>
    </r>
  </si>
  <si>
    <r>
      <t xml:space="preserve">Investimenti prevenzione danni foreste </t>
    </r>
    <r>
      <rPr>
        <b/>
        <sz val="11"/>
        <rFont val="Calibri (Corpo)_x0000_"/>
      </rPr>
      <t>(SRD12)</t>
    </r>
  </si>
  <si>
    <r>
      <t xml:space="preserve">Insediamento giovani agricoltori </t>
    </r>
    <r>
      <rPr>
        <b/>
        <sz val="11"/>
        <rFont val="Calibri (Corpo)_x0000_"/>
      </rPr>
      <t>(SRE01)</t>
    </r>
  </si>
  <si>
    <r>
      <t xml:space="preserve">Investimenti nella aziende agricole per la diversificazione verso attività non agricole </t>
    </r>
    <r>
      <rPr>
        <b/>
        <sz val="11"/>
        <rFont val="Calibri (Corpo)_x0000_"/>
      </rPr>
      <t>(SRD03)</t>
    </r>
  </si>
  <si>
    <r>
      <t xml:space="preserve">Investimenti produttivi agricoli in aziende agricole </t>
    </r>
    <r>
      <rPr>
        <b/>
        <sz val="11"/>
        <rFont val="Calibri (Corpo)_x0000_"/>
      </rPr>
      <t>(SRD01)</t>
    </r>
  </si>
  <si>
    <r>
      <t xml:space="preserve">Investimenti produttivi agricoli per ambiente, clima e benessere animale </t>
    </r>
    <r>
      <rPr>
        <b/>
        <sz val="11"/>
        <rFont val="Calibri (Corpo)_x0000_"/>
      </rPr>
      <t>(SRD02)</t>
    </r>
    <r>
      <rPr>
        <sz val="11"/>
        <rFont val="Calibri"/>
        <family val="2"/>
        <scheme val="minor"/>
      </rPr>
      <t xml:space="preserve"> </t>
    </r>
  </si>
  <si>
    <r>
      <t xml:space="preserve">Investimenti per la trasformazione e commercializzazione dei prodotti agricoli </t>
    </r>
    <r>
      <rPr>
        <b/>
        <sz val="11"/>
        <rFont val="Calibri (Corpo)_x0000_"/>
      </rPr>
      <t>(SRD13)</t>
    </r>
  </si>
  <si>
    <r>
      <t xml:space="preserve">Investimenti non produttivi aree rurali </t>
    </r>
    <r>
      <rPr>
        <b/>
        <sz val="11"/>
        <rFont val="Calibri (Corpo)_x0000_"/>
      </rPr>
      <t>(SRD09)</t>
    </r>
  </si>
  <si>
    <r>
      <t xml:space="preserve">Erogazione servizi di consulenza </t>
    </r>
    <r>
      <rPr>
        <b/>
        <sz val="11"/>
        <rFont val="Calibri (Corpo)_x0000_"/>
      </rPr>
      <t>(SRH01)</t>
    </r>
  </si>
  <si>
    <r>
      <t xml:space="preserve">Formazione dei consulenti </t>
    </r>
    <r>
      <rPr>
        <b/>
        <sz val="11"/>
        <rFont val="Calibri (Corpo)_x0000_"/>
      </rPr>
      <t>(SRH02)</t>
    </r>
  </si>
  <si>
    <r>
      <t xml:space="preserve">Formazione imprenditori agricoli e addetti </t>
    </r>
    <r>
      <rPr>
        <b/>
        <sz val="11"/>
        <rFont val="Calibri (Corpo)_x0000_"/>
      </rPr>
      <t>(SRH03)</t>
    </r>
  </si>
  <si>
    <t>nuovo intervento</t>
  </si>
  <si>
    <t xml:space="preserve">il budget comprende risorse da destinare all'attivazione di strumenti finanziari </t>
  </si>
  <si>
    <t xml:space="preserve">comprende investimenti nelle aziende agricole per irrigazione
il budget comprende risorse da destinare all'attivazione di strumenti finanziari </t>
  </si>
  <si>
    <t>Spesa pubblica in base all'Importo pagamenti attuali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</si>
</sst>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_-;\-* #,##0.00\ _€_-;_-* &quot;-&quot;??\ _€_-;_-@_-"/>
    <numFmt numFmtId="165" formatCode="_-* #,##0.000_-;\-* #,##0.000_-;_-* &quot;-&quot;??_-;_-@_-"/>
    <numFmt numFmtId="166" formatCode="_-* #,##0.000\ _€_-;\-* #,##0.000\ _€_-;_-* &quot;-&quot;???\ _€_-;_-@_-"/>
    <numFmt numFmtId="167" formatCode="0.0%"/>
  </numFmts>
  <fonts count="35">
    <font>
      <sz val="11"/>
      <color theme="1"/>
      <name val="Calibri"/>
      <family val="2"/>
      <scheme val="minor"/>
    </font>
    <font>
      <sz val="10"/>
      <color rgb="FF000000"/>
      <name val="Times New Roman"/>
      <family val="1"/>
    </font>
    <font>
      <b/>
      <sz val="9"/>
      <name val="Times New Roman"/>
      <family val="1"/>
    </font>
    <font>
      <sz val="9"/>
      <name val="Times New Roman"/>
      <family val="1"/>
    </font>
    <font>
      <sz val="9"/>
      <color rgb="FF000000"/>
      <name val="Times New Roman"/>
      <family val="1"/>
    </font>
    <font>
      <sz val="8"/>
      <name val="Calibri"/>
      <family val="2"/>
      <scheme val="minor"/>
    </font>
    <font>
      <sz val="9"/>
      <color theme="1"/>
      <name val="Calibri"/>
      <family val="2"/>
      <scheme val="minor"/>
    </font>
    <font>
      <b/>
      <sz val="11"/>
      <color theme="1"/>
      <name val="Calibri"/>
      <family val="2"/>
      <scheme val="minor"/>
    </font>
    <font>
      <sz val="9"/>
      <color theme="1"/>
      <name val="Times New Roman"/>
      <family val="1"/>
    </font>
    <font>
      <b/>
      <sz val="9"/>
      <color theme="1"/>
      <name val="Times New Roman"/>
      <family val="1"/>
    </font>
    <font>
      <sz val="11"/>
      <name val="Calibri"/>
      <family val="2"/>
      <scheme val="minor"/>
    </font>
    <font>
      <sz val="9"/>
      <name val="Calibri"/>
      <family val="2"/>
      <scheme val="minor"/>
    </font>
    <font>
      <i/>
      <sz val="9"/>
      <name val="Times New Roman"/>
      <family val="1"/>
    </font>
    <font>
      <i/>
      <sz val="9"/>
      <color theme="1"/>
      <name val="Times New Roman"/>
      <family val="1"/>
    </font>
    <font>
      <sz val="11"/>
      <color theme="1"/>
      <name val="Calibri"/>
      <family val="2"/>
      <scheme val="minor"/>
    </font>
    <font>
      <sz val="11"/>
      <color theme="1"/>
      <name val="Times New Roman"/>
      <family val="1"/>
    </font>
    <font>
      <b/>
      <sz val="11"/>
      <name val="Times New Roman"/>
      <family val="1"/>
    </font>
    <font>
      <b/>
      <sz val="9"/>
      <name val="Calibri"/>
      <family val="2"/>
      <scheme val="minor"/>
    </font>
    <font>
      <i/>
      <sz val="9"/>
      <name val="Calibri"/>
      <family val="2"/>
      <scheme val="minor"/>
    </font>
    <font>
      <b/>
      <sz val="9"/>
      <color theme="1"/>
      <name val="Calibri"/>
      <family val="2"/>
      <scheme val="minor"/>
    </font>
    <font>
      <sz val="9"/>
      <color rgb="FF000000"/>
      <name val="Calibri"/>
      <family val="2"/>
      <scheme val="minor"/>
    </font>
    <font>
      <i/>
      <sz val="9"/>
      <color theme="1"/>
      <name val="Calibri"/>
      <family val="2"/>
      <scheme val="minor"/>
    </font>
    <font>
      <sz val="10"/>
      <color theme="1"/>
      <name val="Calibri"/>
      <family val="2"/>
      <scheme val="minor"/>
    </font>
    <font>
      <b/>
      <sz val="10"/>
      <name val="Calibri"/>
      <family val="2"/>
      <scheme val="minor"/>
    </font>
    <font>
      <b/>
      <sz val="9"/>
      <color theme="4"/>
      <name val="Calibri"/>
      <family val="2"/>
      <scheme val="minor"/>
    </font>
    <font>
      <b/>
      <sz val="9"/>
      <color rgb="FFFF0000"/>
      <name val="Calibri"/>
      <family val="2"/>
      <scheme val="minor"/>
    </font>
    <font>
      <sz val="10"/>
      <name val="Calibri"/>
      <family val="2"/>
      <scheme val="minor"/>
    </font>
    <font>
      <b/>
      <sz val="9"/>
      <color rgb="FF0070C0"/>
      <name val="Calibri"/>
      <family val="2"/>
      <scheme val="minor"/>
    </font>
    <font>
      <sz val="9"/>
      <color rgb="FFFF0000"/>
      <name val="Calibri"/>
      <family val="2"/>
      <scheme val="minor"/>
    </font>
    <font>
      <b/>
      <sz val="12"/>
      <color theme="1"/>
      <name val="Calibri"/>
      <family val="2"/>
      <scheme val="minor"/>
    </font>
    <font>
      <b/>
      <sz val="12"/>
      <name val="Calibri"/>
      <family val="2"/>
      <scheme val="minor"/>
    </font>
    <font>
      <b/>
      <sz val="12"/>
      <name val="Calibri (Corpo)_x0000_"/>
    </font>
    <font>
      <sz val="11"/>
      <color rgb="FF000000"/>
      <name val="Calibri"/>
      <family val="2"/>
      <scheme val="minor"/>
    </font>
    <font>
      <b/>
      <sz val="11"/>
      <name val="Calibri"/>
      <family val="2"/>
      <scheme val="minor"/>
    </font>
    <font>
      <b/>
      <sz val="11"/>
      <name val="Calibri (Corpo)_x0000_"/>
    </font>
  </fonts>
  <fills count="19">
    <fill>
      <patternFill patternType="none"/>
    </fill>
    <fill>
      <patternFill patternType="gray125"/>
    </fill>
    <fill>
      <patternFill patternType="solid">
        <fgColor rgb="FFC5DFB3"/>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66CC"/>
        <bgColor indexed="64"/>
      </patternFill>
    </fill>
    <fill>
      <patternFill patternType="solid">
        <fgColor rgb="FF66CCFF"/>
        <bgColor indexed="64"/>
      </patternFill>
    </fill>
    <fill>
      <patternFill patternType="solid">
        <fgColor rgb="FF00FF00"/>
        <bgColor indexed="64"/>
      </patternFill>
    </fill>
    <fill>
      <patternFill patternType="solid">
        <fgColor rgb="FFFFFF99"/>
        <bgColor indexed="64"/>
      </patternFill>
    </fill>
    <fill>
      <patternFill patternType="solid">
        <fgColor theme="7" tint="0.59999389629810485"/>
        <bgColor indexed="64"/>
      </patternFill>
    </fill>
    <fill>
      <patternFill patternType="solid">
        <fgColor theme="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492">
    <xf numFmtId="0" fontId="0" fillId="0" borderId="0" xfId="0"/>
    <xf numFmtId="0" fontId="3" fillId="3" borderId="1" xfId="0" applyFont="1" applyFill="1" applyBorder="1" applyAlignment="1">
      <alignment horizontal="left" vertical="center" wrapText="1"/>
    </xf>
    <xf numFmtId="0" fontId="3" fillId="2" borderId="1" xfId="0" applyFont="1" applyFill="1" applyBorder="1" applyAlignment="1">
      <alignment vertical="center" wrapText="1"/>
    </xf>
    <xf numFmtId="0" fontId="2" fillId="2" borderId="1" xfId="1" applyFont="1" applyFill="1" applyBorder="1" applyAlignment="1">
      <alignment horizontal="center" vertical="center" wrapText="1"/>
    </xf>
    <xf numFmtId="0" fontId="2" fillId="5" borderId="1"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2" fillId="4" borderId="1" xfId="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4" fillId="5" borderId="1" xfId="0" applyFont="1" applyFill="1" applyBorder="1" applyAlignment="1">
      <alignment vertical="center" wrapText="1"/>
    </xf>
    <xf numFmtId="0" fontId="3" fillId="5" borderId="1" xfId="0" applyFont="1" applyFill="1" applyBorder="1" applyAlignment="1">
      <alignment vertical="center" wrapText="1"/>
    </xf>
    <xf numFmtId="0" fontId="6" fillId="0" borderId="0" xfId="0" applyFont="1" applyAlignment="1"/>
    <xf numFmtId="0" fontId="4" fillId="2" borderId="1" xfId="0" applyFont="1" applyFill="1" applyBorder="1" applyAlignment="1">
      <alignment vertical="center" wrapText="1"/>
    </xf>
    <xf numFmtId="0" fontId="3" fillId="4" borderId="1" xfId="0" applyFont="1" applyFill="1" applyBorder="1" applyAlignment="1">
      <alignment horizontal="center" vertical="center" wrapText="1"/>
    </xf>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0" borderId="0" xfId="0" applyFont="1" applyBorder="1" applyAlignment="1">
      <alignment horizontal="center"/>
    </xf>
    <xf numFmtId="0" fontId="3" fillId="5" borderId="1" xfId="0" applyFont="1" applyFill="1" applyBorder="1" applyAlignment="1">
      <alignment horizontal="center" vertical="center" wrapText="1"/>
    </xf>
    <xf numFmtId="0" fontId="10" fillId="0" borderId="0" xfId="0" applyFont="1" applyAlignment="1">
      <alignment horizontal="center"/>
    </xf>
    <xf numFmtId="0" fontId="11" fillId="0" borderId="0" xfId="0" applyFont="1" applyAlignment="1">
      <alignment horizontal="center"/>
    </xf>
    <xf numFmtId="0" fontId="2" fillId="0" borderId="6" xfId="1" applyFont="1" applyFill="1" applyBorder="1" applyAlignment="1">
      <alignment horizontal="center" vertical="center" wrapText="1"/>
    </xf>
    <xf numFmtId="0" fontId="13" fillId="4" borderId="1" xfId="0" applyFont="1" applyFill="1" applyBorder="1" applyAlignment="1">
      <alignment vertical="center" wrapText="1"/>
    </xf>
    <xf numFmtId="0" fontId="8" fillId="0" borderId="6" xfId="0" applyFont="1" applyFill="1" applyBorder="1" applyAlignment="1">
      <alignment vertical="center" wrapText="1"/>
    </xf>
    <xf numFmtId="0" fontId="0" fillId="0" borderId="6" xfId="0" applyFill="1" applyBorder="1"/>
    <xf numFmtId="0" fontId="2" fillId="4" borderId="4" xfId="1" applyFont="1" applyFill="1" applyBorder="1" applyAlignment="1">
      <alignment horizontal="center" vertical="center" wrapText="1"/>
    </xf>
    <xf numFmtId="43" fontId="2" fillId="0" borderId="0" xfId="2" applyFont="1" applyFill="1" applyBorder="1" applyAlignment="1">
      <alignment horizontal="center" vertical="center" wrapText="1"/>
    </xf>
    <xf numFmtId="164" fontId="0" fillId="0" borderId="0" xfId="0" applyNumberFormat="1"/>
    <xf numFmtId="0" fontId="2" fillId="0" borderId="1" xfId="1" applyFont="1" applyFill="1" applyBorder="1" applyAlignment="1">
      <alignment horizontal="center" vertical="center" wrapText="1"/>
    </xf>
    <xf numFmtId="0" fontId="0" fillId="0" borderId="1" xfId="0" applyBorder="1"/>
    <xf numFmtId="43" fontId="16" fillId="0" borderId="1" xfId="2" applyFont="1" applyFill="1" applyBorder="1" applyAlignment="1">
      <alignment horizontal="center" vertical="center" wrapText="1"/>
    </xf>
    <xf numFmtId="0" fontId="0" fillId="0" borderId="1" xfId="0" applyBorder="1" applyAlignment="1">
      <alignment horizontal="center" vertical="center"/>
    </xf>
    <xf numFmtId="164" fontId="0" fillId="16" borderId="1" xfId="0" applyNumberFormat="1" applyFill="1" applyBorder="1" applyAlignment="1">
      <alignment horizontal="center" vertical="center"/>
    </xf>
    <xf numFmtId="43" fontId="17" fillId="0" borderId="8" xfId="2" applyFont="1" applyFill="1" applyBorder="1" applyAlignment="1">
      <alignment horizontal="center" vertical="center" wrapText="1"/>
    </xf>
    <xf numFmtId="10" fontId="6" fillId="0" borderId="0" xfId="0" applyNumberFormat="1" applyFont="1" applyAlignment="1">
      <alignment horizontal="center"/>
    </xf>
    <xf numFmtId="43" fontId="6" fillId="0" borderId="11" xfId="2" applyFont="1" applyFill="1" applyBorder="1" applyAlignment="1">
      <alignment vertical="center" wrapText="1"/>
    </xf>
    <xf numFmtId="43" fontId="6" fillId="0" borderId="10" xfId="2" applyFont="1" applyFill="1" applyBorder="1" applyAlignment="1">
      <alignment vertical="center" wrapText="1"/>
    </xf>
    <xf numFmtId="10" fontId="6" fillId="0" borderId="10" xfId="3" applyNumberFormat="1" applyFont="1" applyFill="1" applyBorder="1" applyAlignment="1">
      <alignment horizontal="center" vertical="center"/>
    </xf>
    <xf numFmtId="43" fontId="6" fillId="0" borderId="9" xfId="2" applyFont="1" applyFill="1" applyBorder="1" applyAlignment="1">
      <alignment vertical="center" wrapText="1"/>
    </xf>
    <xf numFmtId="0" fontId="11" fillId="17" borderId="1" xfId="1" applyFont="1" applyFill="1" applyBorder="1" applyAlignment="1">
      <alignment horizontal="center" vertical="center" wrapText="1"/>
    </xf>
    <xf numFmtId="43" fontId="6" fillId="17" borderId="1" xfId="2" applyFont="1" applyFill="1" applyBorder="1" applyAlignment="1">
      <alignment vertical="center" wrapText="1"/>
    </xf>
    <xf numFmtId="43" fontId="17" fillId="0" borderId="9" xfId="2" applyFont="1" applyFill="1" applyBorder="1" applyAlignment="1">
      <alignment horizontal="center" vertical="center" wrapText="1"/>
    </xf>
    <xf numFmtId="43" fontId="6" fillId="0" borderId="12" xfId="2" applyFont="1" applyFill="1" applyBorder="1" applyAlignment="1">
      <alignment vertical="center" wrapText="1"/>
    </xf>
    <xf numFmtId="43" fontId="6" fillId="0" borderId="14" xfId="2" applyFont="1" applyFill="1" applyBorder="1" applyAlignment="1">
      <alignment vertical="center" wrapText="1"/>
    </xf>
    <xf numFmtId="43" fontId="6" fillId="0" borderId="13" xfId="2" applyFont="1" applyFill="1" applyBorder="1" applyAlignment="1">
      <alignment vertical="center" wrapText="1"/>
    </xf>
    <xf numFmtId="43" fontId="17" fillId="17" borderId="4" xfId="2" applyFont="1" applyFill="1" applyBorder="1" applyAlignment="1">
      <alignment horizontal="center" vertical="center" wrapText="1"/>
    </xf>
    <xf numFmtId="43" fontId="6" fillId="0" borderId="38" xfId="2" applyFont="1" applyFill="1" applyBorder="1" applyAlignment="1">
      <alignment horizontal="left" vertical="center" wrapText="1"/>
    </xf>
    <xf numFmtId="43" fontId="6" fillId="17" borderId="18" xfId="2" applyFont="1" applyFill="1" applyBorder="1" applyAlignment="1">
      <alignment horizontal="left" vertical="center" wrapText="1"/>
    </xf>
    <xf numFmtId="43" fontId="6" fillId="0" borderId="39" xfId="2" applyFont="1" applyFill="1" applyBorder="1" applyAlignment="1">
      <alignment horizontal="left" vertical="center" wrapText="1"/>
    </xf>
    <xf numFmtId="43" fontId="6" fillId="0" borderId="40" xfId="2" applyFont="1" applyFill="1" applyBorder="1" applyAlignment="1">
      <alignment horizontal="left" vertical="center" wrapText="1"/>
    </xf>
    <xf numFmtId="43" fontId="6" fillId="17" borderId="30" xfId="2" applyFont="1" applyFill="1" applyBorder="1" applyAlignment="1">
      <alignment horizontal="left" vertical="center" wrapText="1"/>
    </xf>
    <xf numFmtId="43" fontId="6" fillId="0" borderId="41" xfId="2" applyFont="1" applyFill="1" applyBorder="1" applyAlignment="1">
      <alignment horizontal="left" vertical="center" wrapText="1"/>
    </xf>
    <xf numFmtId="43" fontId="6" fillId="0" borderId="44" xfId="2" applyFont="1" applyFill="1" applyBorder="1" applyAlignment="1">
      <alignment vertical="center" wrapText="1"/>
    </xf>
    <xf numFmtId="43" fontId="6" fillId="17" borderId="43" xfId="2" applyFont="1" applyFill="1" applyBorder="1" applyAlignment="1">
      <alignment vertical="center" wrapText="1"/>
    </xf>
    <xf numFmtId="43" fontId="6" fillId="0" borderId="45" xfId="2" applyFont="1" applyFill="1" applyBorder="1" applyAlignment="1">
      <alignment vertical="center" wrapText="1"/>
    </xf>
    <xf numFmtId="10" fontId="6" fillId="0" borderId="46" xfId="3" applyNumberFormat="1" applyFont="1" applyBorder="1" applyAlignment="1">
      <alignment horizontal="center" vertical="center"/>
    </xf>
    <xf numFmtId="43" fontId="6" fillId="0" borderId="38" xfId="2" applyFont="1" applyFill="1" applyBorder="1" applyAlignment="1">
      <alignment vertical="center" wrapText="1"/>
    </xf>
    <xf numFmtId="43" fontId="6" fillId="17" borderId="18" xfId="2" applyFont="1" applyFill="1" applyBorder="1" applyAlignment="1">
      <alignment vertical="center" wrapText="1"/>
    </xf>
    <xf numFmtId="43" fontId="6" fillId="0" borderId="39" xfId="2" applyFont="1" applyFill="1" applyBorder="1" applyAlignment="1">
      <alignment vertical="center" wrapText="1"/>
    </xf>
    <xf numFmtId="43" fontId="6" fillId="0" borderId="40" xfId="2" applyFont="1" applyFill="1" applyBorder="1" applyAlignment="1">
      <alignment vertical="center" wrapText="1"/>
    </xf>
    <xf numFmtId="43" fontId="6" fillId="17" borderId="30" xfId="2" applyFont="1" applyFill="1" applyBorder="1" applyAlignment="1">
      <alignment vertical="center" wrapText="1"/>
    </xf>
    <xf numFmtId="43" fontId="6" fillId="0" borderId="41" xfId="2" applyFont="1" applyFill="1" applyBorder="1" applyAlignment="1">
      <alignment vertical="center" wrapText="1"/>
    </xf>
    <xf numFmtId="43" fontId="6" fillId="17" borderId="4" xfId="2" applyFont="1" applyFill="1" applyBorder="1" applyAlignment="1">
      <alignment vertical="center" wrapText="1"/>
    </xf>
    <xf numFmtId="43" fontId="6" fillId="0" borderId="8" xfId="2" applyFont="1" applyFill="1" applyBorder="1" applyAlignment="1">
      <alignment vertical="center" wrapText="1"/>
    </xf>
    <xf numFmtId="10" fontId="6" fillId="0" borderId="48" xfId="3" applyNumberFormat="1" applyFont="1" applyBorder="1" applyAlignment="1">
      <alignment horizontal="center" vertical="center"/>
    </xf>
    <xf numFmtId="43" fontId="6" fillId="0" borderId="31" xfId="2" applyFont="1" applyFill="1" applyBorder="1" applyAlignment="1">
      <alignment vertical="center" wrapText="1"/>
    </xf>
    <xf numFmtId="43" fontId="6" fillId="0" borderId="32" xfId="2" applyFont="1" applyFill="1" applyBorder="1" applyAlignment="1">
      <alignment vertical="center" wrapText="1"/>
    </xf>
    <xf numFmtId="43" fontId="6" fillId="0" borderId="0" xfId="2" applyFont="1" applyFill="1" applyBorder="1" applyAlignment="1">
      <alignment vertical="center" wrapText="1"/>
    </xf>
    <xf numFmtId="43" fontId="25" fillId="0" borderId="11" xfId="2" applyFont="1" applyFill="1" applyBorder="1" applyAlignment="1">
      <alignment vertical="center" wrapText="1"/>
    </xf>
    <xf numFmtId="43" fontId="6" fillId="0" borderId="53" xfId="2" applyFont="1" applyFill="1" applyBorder="1" applyAlignment="1">
      <alignment horizontal="left" vertical="center" wrapText="1"/>
    </xf>
    <xf numFmtId="43" fontId="17" fillId="18" borderId="26" xfId="2" applyFont="1" applyFill="1" applyBorder="1" applyAlignment="1">
      <alignment horizontal="center" vertical="center" wrapText="1"/>
    </xf>
    <xf numFmtId="0" fontId="6" fillId="0" borderId="48" xfId="0" applyFont="1" applyBorder="1" applyAlignment="1">
      <alignment horizontal="center" vertical="center"/>
    </xf>
    <xf numFmtId="164" fontId="6" fillId="3" borderId="25" xfId="0" applyNumberFormat="1" applyFont="1" applyFill="1" applyBorder="1" applyAlignment="1">
      <alignment horizontal="center" vertical="center"/>
    </xf>
    <xf numFmtId="164" fontId="6" fillId="12" borderId="37" xfId="0" applyNumberFormat="1" applyFont="1" applyFill="1" applyBorder="1" applyAlignment="1">
      <alignment vertical="center"/>
    </xf>
    <xf numFmtId="164" fontId="6" fillId="12" borderId="47" xfId="0" applyNumberFormat="1" applyFont="1" applyFill="1" applyBorder="1" applyAlignment="1">
      <alignment vertical="center"/>
    </xf>
    <xf numFmtId="164" fontId="6" fillId="12" borderId="42" xfId="0" applyNumberFormat="1" applyFont="1" applyFill="1" applyBorder="1" applyAlignment="1">
      <alignment vertical="center"/>
    </xf>
    <xf numFmtId="164" fontId="6" fillId="13" borderId="37" xfId="0" applyNumberFormat="1" applyFont="1" applyFill="1" applyBorder="1" applyAlignment="1">
      <alignment vertical="center" wrapText="1"/>
    </xf>
    <xf numFmtId="164" fontId="6" fillId="13" borderId="25" xfId="0" applyNumberFormat="1" applyFont="1" applyFill="1" applyBorder="1" applyAlignment="1">
      <alignment vertical="center" wrapText="1"/>
    </xf>
    <xf numFmtId="164" fontId="6" fillId="13" borderId="26" xfId="0" applyNumberFormat="1" applyFont="1" applyFill="1" applyBorder="1" applyAlignment="1">
      <alignment vertical="center" wrapText="1"/>
    </xf>
    <xf numFmtId="164" fontId="6" fillId="16" borderId="42" xfId="0" applyNumberFormat="1" applyFont="1" applyFill="1" applyBorder="1" applyAlignment="1">
      <alignment horizontal="center" vertical="center"/>
    </xf>
    <xf numFmtId="10" fontId="6" fillId="0" borderId="57" xfId="3" applyNumberFormat="1" applyFont="1" applyFill="1" applyBorder="1" applyAlignment="1">
      <alignment horizontal="center" vertical="center"/>
    </xf>
    <xf numFmtId="43" fontId="6" fillId="0" borderId="21" xfId="2" applyFont="1" applyFill="1" applyBorder="1" applyAlignment="1">
      <alignment vertical="center" wrapText="1"/>
    </xf>
    <xf numFmtId="43" fontId="11" fillId="0" borderId="39" xfId="2" applyFont="1" applyFill="1" applyBorder="1" applyAlignment="1">
      <alignment vertical="center" wrapText="1"/>
    </xf>
    <xf numFmtId="0" fontId="11" fillId="17" borderId="25" xfId="1" applyFont="1" applyFill="1" applyBorder="1" applyAlignment="1">
      <alignment horizontal="center" vertical="center" wrapText="1"/>
    </xf>
    <xf numFmtId="0" fontId="11" fillId="17" borderId="35" xfId="1" applyFont="1" applyFill="1" applyBorder="1" applyAlignment="1">
      <alignment horizontal="center" vertical="center" wrapText="1"/>
    </xf>
    <xf numFmtId="164" fontId="19" fillId="18" borderId="42" xfId="0" applyNumberFormat="1" applyFont="1" applyFill="1" applyBorder="1" applyAlignment="1">
      <alignment horizontal="center" vertical="center"/>
    </xf>
    <xf numFmtId="43" fontId="27" fillId="0" borderId="52" xfId="2" applyFont="1" applyFill="1" applyBorder="1" applyAlignment="1">
      <alignment horizontal="left" vertical="center" wrapText="1"/>
    </xf>
    <xf numFmtId="43" fontId="27" fillId="0" borderId="54" xfId="2" applyFont="1" applyFill="1" applyBorder="1" applyAlignment="1">
      <alignment vertical="center" wrapText="1"/>
    </xf>
    <xf numFmtId="43" fontId="27" fillId="0" borderId="11" xfId="2" applyFont="1" applyFill="1" applyBorder="1" applyAlignment="1">
      <alignment vertical="center" wrapText="1"/>
    </xf>
    <xf numFmtId="43" fontId="27" fillId="0" borderId="51" xfId="2" applyFont="1" applyFill="1" applyBorder="1" applyAlignment="1">
      <alignment vertical="center" wrapText="1"/>
    </xf>
    <xf numFmtId="10" fontId="0" fillId="0" borderId="0" xfId="3" applyNumberFormat="1" applyFont="1"/>
    <xf numFmtId="43" fontId="6" fillId="0" borderId="19" xfId="2" applyFont="1" applyFill="1" applyBorder="1" applyAlignment="1">
      <alignment vertical="center" wrapText="1"/>
    </xf>
    <xf numFmtId="43" fontId="6" fillId="0" borderId="20" xfId="2" applyFont="1" applyFill="1" applyBorder="1" applyAlignment="1">
      <alignment vertical="center" wrapText="1"/>
    </xf>
    <xf numFmtId="43" fontId="6" fillId="0" borderId="1" xfId="2" applyFont="1" applyFill="1" applyBorder="1" applyAlignment="1">
      <alignment vertical="center" wrapText="1"/>
    </xf>
    <xf numFmtId="43" fontId="6" fillId="0" borderId="30" xfId="2" applyFont="1" applyFill="1" applyBorder="1" applyAlignment="1">
      <alignment vertical="center" wrapText="1"/>
    </xf>
    <xf numFmtId="43" fontId="11" fillId="0" borderId="18" xfId="2" applyFont="1" applyFill="1" applyBorder="1" applyAlignment="1">
      <alignment vertical="center" wrapText="1"/>
    </xf>
    <xf numFmtId="43" fontId="11" fillId="0" borderId="38" xfId="2" applyFont="1" applyFill="1" applyBorder="1" applyAlignment="1">
      <alignment vertical="center" wrapText="1"/>
    </xf>
    <xf numFmtId="43" fontId="6" fillId="0" borderId="18" xfId="2" applyFont="1" applyFill="1" applyBorder="1" applyAlignment="1">
      <alignment vertical="center" wrapText="1"/>
    </xf>
    <xf numFmtId="43" fontId="6" fillId="0" borderId="18" xfId="2" applyFont="1" applyFill="1" applyBorder="1" applyAlignment="1">
      <alignment horizontal="left" vertical="center" wrapText="1"/>
    </xf>
    <xf numFmtId="43" fontId="6" fillId="0" borderId="30" xfId="2" applyFont="1" applyFill="1" applyBorder="1" applyAlignment="1">
      <alignment horizontal="left" vertical="center" wrapText="1"/>
    </xf>
    <xf numFmtId="43" fontId="6" fillId="0" borderId="43" xfId="2" applyFont="1" applyFill="1" applyBorder="1" applyAlignment="1">
      <alignment vertical="center" wrapText="1"/>
    </xf>
    <xf numFmtId="43" fontId="6" fillId="0" borderId="4" xfId="2" applyFont="1" applyFill="1" applyBorder="1" applyAlignment="1">
      <alignment vertical="center" wrapText="1"/>
    </xf>
    <xf numFmtId="43" fontId="6" fillId="0" borderId="29" xfId="2" applyFont="1" applyFill="1" applyBorder="1" applyAlignment="1">
      <alignment vertical="center" wrapText="1"/>
    </xf>
    <xf numFmtId="0" fontId="11" fillId="7" borderId="1" xfId="0" applyFont="1" applyFill="1" applyBorder="1" applyAlignment="1">
      <alignment horizontal="center" vertical="center" wrapText="1"/>
    </xf>
    <xf numFmtId="0" fontId="6" fillId="7" borderId="1" xfId="0" applyFont="1" applyFill="1" applyBorder="1" applyAlignment="1">
      <alignment vertical="center" wrapText="1"/>
    </xf>
    <xf numFmtId="0" fontId="11" fillId="7" borderId="1" xfId="0" applyFont="1" applyFill="1" applyBorder="1" applyAlignment="1">
      <alignment horizontal="left" vertical="center" wrapText="1"/>
    </xf>
    <xf numFmtId="0" fontId="6" fillId="7" borderId="4" xfId="0" applyFont="1" applyFill="1" applyBorder="1" applyAlignment="1">
      <alignment vertical="center" wrapText="1"/>
    </xf>
    <xf numFmtId="164" fontId="19" fillId="17" borderId="5" xfId="0" applyNumberFormat="1" applyFont="1" applyFill="1" applyBorder="1" applyAlignment="1">
      <alignment horizontal="center" vertical="center"/>
    </xf>
    <xf numFmtId="0" fontId="6" fillId="0" borderId="0" xfId="0" applyFont="1"/>
    <xf numFmtId="10" fontId="6" fillId="0" borderId="35" xfId="3" applyNumberFormat="1" applyFont="1" applyBorder="1" applyAlignment="1">
      <alignment horizontal="center" vertical="center"/>
    </xf>
    <xf numFmtId="10" fontId="6" fillId="0" borderId="36" xfId="3" applyNumberFormat="1" applyFont="1" applyBorder="1" applyAlignment="1">
      <alignment horizontal="center" vertical="center"/>
    </xf>
    <xf numFmtId="10" fontId="6" fillId="0" borderId="33" xfId="3" applyNumberFormat="1" applyFont="1" applyBorder="1" applyAlignment="1">
      <alignment horizontal="center" vertical="center"/>
    </xf>
    <xf numFmtId="10" fontId="6" fillId="0" borderId="34" xfId="3" applyNumberFormat="1" applyFont="1" applyBorder="1" applyAlignment="1">
      <alignment horizontal="center" vertical="center"/>
    </xf>
    <xf numFmtId="0" fontId="0" fillId="0" borderId="3" xfId="0" applyBorder="1" applyAlignment="1">
      <alignment horizontal="left"/>
    </xf>
    <xf numFmtId="0" fontId="6" fillId="0" borderId="1" xfId="0" applyFont="1" applyBorder="1" applyAlignment="1">
      <alignment horizontal="center" vertical="center" wrapText="1"/>
    </xf>
    <xf numFmtId="0" fontId="22" fillId="0" borderId="0" xfId="0" applyFont="1" applyAlignment="1">
      <alignment horizontal="center" vertical="center" wrapText="1"/>
    </xf>
    <xf numFmtId="0" fontId="11" fillId="0" borderId="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1" xfId="1" applyFont="1" applyBorder="1" applyAlignment="1">
      <alignment horizontal="center" vertical="center" wrapText="1"/>
    </xf>
    <xf numFmtId="0" fontId="17" fillId="0" borderId="14" xfId="1" applyFont="1" applyBorder="1" applyAlignment="1">
      <alignment horizontal="center" vertical="center" wrapText="1"/>
    </xf>
    <xf numFmtId="0" fontId="17" fillId="0" borderId="9" xfId="1" applyFont="1" applyBorder="1" applyAlignment="1">
      <alignment horizontal="center" vertical="center" wrapText="1"/>
    </xf>
    <xf numFmtId="0" fontId="17" fillId="0" borderId="8" xfId="1" applyFont="1" applyBorder="1" applyAlignment="1">
      <alignment horizontal="center" vertical="center" wrapText="1"/>
    </xf>
    <xf numFmtId="10" fontId="0" fillId="0" borderId="0" xfId="0" applyNumberFormat="1"/>
    <xf numFmtId="0" fontId="11" fillId="0" borderId="18" xfId="0" applyFont="1" applyBorder="1" applyAlignment="1">
      <alignment horizontal="center" vertical="center" wrapText="1"/>
    </xf>
    <xf numFmtId="0" fontId="11" fillId="0" borderId="18" xfId="0" applyFont="1" applyBorder="1" applyAlignment="1">
      <alignment horizontal="left"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11" fillId="0" borderId="1" xfId="0" applyFont="1" applyBorder="1" applyAlignment="1">
      <alignment horizontal="center" vertical="center" wrapText="1"/>
    </xf>
    <xf numFmtId="0" fontId="6"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11" fillId="0" borderId="30" xfId="0" applyFont="1" applyBorder="1" applyAlignment="1">
      <alignment horizontal="left" vertical="center" wrapText="1"/>
    </xf>
    <xf numFmtId="0" fontId="11" fillId="0" borderId="30" xfId="0" applyFont="1" applyBorder="1" applyAlignment="1">
      <alignment horizontal="center" vertical="center" wrapText="1"/>
    </xf>
    <xf numFmtId="0" fontId="6" fillId="0" borderId="30" xfId="0" applyFont="1" applyBorder="1" applyAlignment="1">
      <alignment vertical="center" wrapText="1"/>
    </xf>
    <xf numFmtId="0" fontId="6" fillId="0" borderId="30" xfId="0" applyFont="1" applyBorder="1" applyAlignment="1">
      <alignment horizontal="center" vertical="center" wrapText="1"/>
    </xf>
    <xf numFmtId="0" fontId="6" fillId="0" borderId="18" xfId="0" applyFont="1" applyBorder="1" applyAlignment="1">
      <alignment horizontal="center" vertical="center" wrapText="1"/>
    </xf>
    <xf numFmtId="0" fontId="11" fillId="0" borderId="18" xfId="0" applyFont="1" applyBorder="1" applyAlignment="1">
      <alignment vertical="center" wrapText="1"/>
    </xf>
    <xf numFmtId="0" fontId="6" fillId="0" borderId="4" xfId="0" applyFont="1" applyBorder="1" applyAlignment="1">
      <alignment horizontal="left" vertical="center" wrapText="1"/>
    </xf>
    <xf numFmtId="0" fontId="11" fillId="0" borderId="4" xfId="0" applyFont="1" applyBorder="1" applyAlignment="1">
      <alignment horizontal="left" vertical="center" wrapText="1"/>
    </xf>
    <xf numFmtId="0" fontId="20" fillId="0" borderId="43" xfId="0" applyFont="1" applyBorder="1" applyAlignment="1">
      <alignment vertical="center" wrapText="1"/>
    </xf>
    <xf numFmtId="0" fontId="11" fillId="0" borderId="43" xfId="0" applyFont="1" applyBorder="1" applyAlignment="1">
      <alignment horizontal="center" vertical="center" wrapText="1"/>
    </xf>
    <xf numFmtId="0" fontId="11" fillId="0" borderId="43" xfId="0" applyFont="1" applyBorder="1" applyAlignment="1">
      <alignment horizontal="left" vertical="center" wrapText="1"/>
    </xf>
    <xf numFmtId="0" fontId="6" fillId="0" borderId="43" xfId="0" applyFont="1" applyBorder="1" applyAlignment="1">
      <alignment vertical="center" wrapText="1"/>
    </xf>
    <xf numFmtId="0" fontId="6" fillId="0" borderId="43" xfId="0" applyFont="1" applyBorder="1" applyAlignment="1">
      <alignment horizontal="center" vertical="center" wrapText="1"/>
    </xf>
    <xf numFmtId="0" fontId="20" fillId="0" borderId="1" xfId="0" applyFont="1" applyBorder="1" applyAlignment="1">
      <alignment vertical="center" wrapText="1"/>
    </xf>
    <xf numFmtId="0" fontId="20" fillId="0" borderId="4" xfId="0" applyFont="1" applyBorder="1" applyAlignment="1">
      <alignment vertical="center" wrapText="1"/>
    </xf>
    <xf numFmtId="0" fontId="11" fillId="0" borderId="4" xfId="0" applyFont="1" applyBorder="1" applyAlignment="1">
      <alignment horizontal="center" vertical="center" wrapText="1"/>
    </xf>
    <xf numFmtId="0" fontId="20" fillId="0" borderId="18" xfId="0" applyFont="1" applyBorder="1" applyAlignment="1">
      <alignment vertical="center" wrapText="1"/>
    </xf>
    <xf numFmtId="0" fontId="20" fillId="0" borderId="30" xfId="0" applyFont="1" applyBorder="1" applyAlignment="1">
      <alignment vertical="center" wrapText="1"/>
    </xf>
    <xf numFmtId="0" fontId="19" fillId="0" borderId="1"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43" xfId="0" applyFont="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6" fillId="0" borderId="0" xfId="0" applyFont="1" applyAlignment="1">
      <alignment vertical="center" wrapText="1"/>
    </xf>
    <xf numFmtId="0" fontId="19" fillId="0" borderId="0" xfId="0" applyFont="1" applyAlignment="1">
      <alignment horizontal="center" vertical="center" wrapText="1"/>
    </xf>
    <xf numFmtId="164" fontId="6" fillId="0" borderId="0" xfId="0" applyNumberFormat="1" applyFont="1" applyAlignment="1">
      <alignment horizontal="center" vertical="center"/>
    </xf>
    <xf numFmtId="0" fontId="11" fillId="0" borderId="10" xfId="0" applyFont="1" applyBorder="1" applyAlignment="1">
      <alignment horizontal="left" vertical="center" wrapText="1"/>
    </xf>
    <xf numFmtId="0" fontId="11" fillId="0" borderId="10" xfId="0" applyFont="1" applyBorder="1" applyAlignment="1">
      <alignment horizontal="center" vertical="center" wrapText="1"/>
    </xf>
    <xf numFmtId="0" fontId="6" fillId="0" borderId="10" xfId="0" applyFont="1" applyBorder="1" applyAlignment="1">
      <alignment vertical="center" wrapText="1"/>
    </xf>
    <xf numFmtId="0" fontId="19" fillId="0" borderId="10" xfId="0" applyFont="1" applyBorder="1" applyAlignment="1">
      <alignment horizontal="center" vertical="center" wrapText="1"/>
    </xf>
    <xf numFmtId="164" fontId="6" fillId="0" borderId="10" xfId="0" applyNumberFormat="1" applyFont="1" applyBorder="1" applyAlignment="1">
      <alignment horizontal="center" vertical="center"/>
    </xf>
    <xf numFmtId="164" fontId="0" fillId="0" borderId="1" xfId="0" applyNumberFormat="1" applyBorder="1"/>
    <xf numFmtId="0" fontId="21" fillId="0" borderId="1" xfId="0" applyFont="1" applyBorder="1" applyAlignment="1">
      <alignment vertical="center" wrapText="1"/>
    </xf>
    <xf numFmtId="0" fontId="11" fillId="0" borderId="4" xfId="0" applyFont="1" applyBorder="1" applyAlignment="1">
      <alignment horizontal="left" vertical="center" wrapText="1"/>
    </xf>
    <xf numFmtId="43" fontId="6" fillId="17" borderId="1" xfId="2" applyFont="1" applyFill="1" applyBorder="1" applyAlignment="1">
      <alignment horizontal="center" vertical="center" wrapText="1"/>
    </xf>
    <xf numFmtId="10" fontId="6" fillId="0" borderId="34" xfId="3" applyNumberFormat="1" applyFont="1" applyBorder="1" applyAlignment="1">
      <alignment horizontal="center" vertical="center"/>
    </xf>
    <xf numFmtId="164" fontId="6" fillId="16" borderId="23" xfId="0" applyNumberFormat="1" applyFont="1" applyFill="1" applyBorder="1" applyAlignment="1">
      <alignment horizontal="center" vertical="center"/>
    </xf>
    <xf numFmtId="10" fontId="6" fillId="0" borderId="50" xfId="3" applyNumberFormat="1" applyFont="1" applyBorder="1" applyAlignment="1">
      <alignment horizontal="center" vertical="center"/>
    </xf>
    <xf numFmtId="43" fontId="6" fillId="0" borderId="15" xfId="2" applyFont="1" applyFill="1" applyBorder="1" applyAlignment="1">
      <alignment horizontal="center" vertical="center" wrapText="1"/>
    </xf>
    <xf numFmtId="43" fontId="27" fillId="0" borderId="10" xfId="2" applyFont="1" applyFill="1" applyBorder="1" applyAlignment="1">
      <alignment horizontal="center" vertical="center" wrapText="1"/>
    </xf>
    <xf numFmtId="0" fontId="11" fillId="0" borderId="4" xfId="0" applyFont="1" applyBorder="1" applyAlignment="1">
      <alignment horizontal="left" vertical="center" wrapText="1"/>
    </xf>
    <xf numFmtId="0" fontId="11" fillId="0" borderId="4" xfId="0" applyFont="1" applyBorder="1" applyAlignment="1">
      <alignment horizontal="center" vertical="center" wrapText="1"/>
    </xf>
    <xf numFmtId="0" fontId="6" fillId="0" borderId="4" xfId="0" applyFont="1" applyBorder="1" applyAlignment="1">
      <alignment horizontal="center" vertical="center" wrapText="1"/>
    </xf>
    <xf numFmtId="165" fontId="17" fillId="18" borderId="58" xfId="2" applyNumberFormat="1" applyFont="1" applyFill="1" applyBorder="1" applyAlignment="1">
      <alignment horizontal="center" vertical="center" wrapText="1"/>
    </xf>
    <xf numFmtId="165" fontId="11" fillId="17" borderId="22" xfId="2" applyNumberFormat="1" applyFont="1" applyFill="1" applyBorder="1" applyAlignment="1">
      <alignment vertical="center" wrapText="1"/>
    </xf>
    <xf numFmtId="165" fontId="17" fillId="18" borderId="35" xfId="2" applyNumberFormat="1" applyFont="1" applyFill="1" applyBorder="1" applyAlignment="1">
      <alignment vertical="center" wrapText="1"/>
    </xf>
    <xf numFmtId="165" fontId="11" fillId="17" borderId="35" xfId="2" applyNumberFormat="1" applyFont="1" applyFill="1" applyBorder="1" applyAlignment="1">
      <alignment vertical="center" wrapText="1"/>
    </xf>
    <xf numFmtId="165" fontId="17" fillId="18" borderId="36" xfId="2" applyNumberFormat="1" applyFont="1" applyFill="1" applyBorder="1" applyAlignment="1">
      <alignment vertical="center" wrapText="1"/>
    </xf>
    <xf numFmtId="165" fontId="17" fillId="18" borderId="34" xfId="2" applyNumberFormat="1" applyFont="1" applyFill="1" applyBorder="1" applyAlignment="1">
      <alignment vertical="center" wrapText="1"/>
    </xf>
    <xf numFmtId="165" fontId="11" fillId="17" borderId="34" xfId="2" applyNumberFormat="1" applyFont="1" applyFill="1" applyBorder="1" applyAlignment="1">
      <alignment vertical="center" wrapText="1"/>
    </xf>
    <xf numFmtId="165" fontId="11" fillId="17" borderId="36" xfId="2" applyNumberFormat="1" applyFont="1" applyFill="1" applyBorder="1" applyAlignment="1">
      <alignment vertical="center" wrapText="1"/>
    </xf>
    <xf numFmtId="165" fontId="17" fillId="18" borderId="34" xfId="2" applyNumberFormat="1" applyFont="1" applyFill="1" applyBorder="1" applyAlignment="1">
      <alignment horizontal="left" vertical="center" wrapText="1"/>
    </xf>
    <xf numFmtId="165" fontId="11" fillId="17" borderId="36" xfId="2" applyNumberFormat="1" applyFont="1" applyFill="1" applyBorder="1" applyAlignment="1">
      <alignment horizontal="left" vertical="center" wrapText="1"/>
    </xf>
    <xf numFmtId="165" fontId="17" fillId="18" borderId="46" xfId="2" applyNumberFormat="1" applyFont="1" applyFill="1" applyBorder="1" applyAlignment="1">
      <alignment vertical="center" wrapText="1"/>
    </xf>
    <xf numFmtId="165" fontId="11" fillId="17" borderId="48" xfId="2" applyNumberFormat="1" applyFont="1" applyFill="1" applyBorder="1" applyAlignment="1">
      <alignment vertical="center" wrapText="1"/>
    </xf>
    <xf numFmtId="165" fontId="17" fillId="18" borderId="33" xfId="2" applyNumberFormat="1" applyFont="1" applyFill="1" applyBorder="1" applyAlignment="1">
      <alignment vertical="center" wrapText="1"/>
    </xf>
    <xf numFmtId="165" fontId="17" fillId="18" borderId="16" xfId="0" applyNumberFormat="1" applyFont="1" applyFill="1" applyBorder="1" applyAlignment="1">
      <alignment horizontal="center" vertical="center"/>
    </xf>
    <xf numFmtId="165" fontId="17" fillId="17" borderId="26" xfId="2" applyNumberFormat="1" applyFont="1" applyFill="1" applyBorder="1" applyAlignment="1">
      <alignment horizontal="center" vertical="center" wrapText="1"/>
    </xf>
    <xf numFmtId="165" fontId="11" fillId="17" borderId="17" xfId="2" applyNumberFormat="1" applyFont="1" applyFill="1" applyBorder="1" applyAlignment="1">
      <alignment vertical="center" wrapText="1"/>
    </xf>
    <xf numFmtId="165" fontId="11" fillId="17" borderId="25" xfId="2" applyNumberFormat="1" applyFont="1" applyFill="1" applyBorder="1" applyAlignment="1">
      <alignment vertical="center" wrapText="1"/>
    </xf>
    <xf numFmtId="165" fontId="11" fillId="17" borderId="47" xfId="2" applyNumberFormat="1" applyFont="1" applyFill="1" applyBorder="1" applyAlignment="1">
      <alignment vertical="center" wrapText="1"/>
    </xf>
    <xf numFmtId="165" fontId="11" fillId="17" borderId="37" xfId="2" applyNumberFormat="1" applyFont="1" applyFill="1" applyBorder="1" applyAlignment="1">
      <alignment vertical="center" wrapText="1"/>
    </xf>
    <xf numFmtId="165" fontId="11" fillId="17" borderId="37" xfId="2" applyNumberFormat="1" applyFont="1" applyFill="1" applyBorder="1" applyAlignment="1">
      <alignment horizontal="left" vertical="center" wrapText="1"/>
    </xf>
    <xf numFmtId="165" fontId="11" fillId="17" borderId="47" xfId="2" applyNumberFormat="1" applyFont="1" applyFill="1" applyBorder="1" applyAlignment="1">
      <alignment horizontal="left" vertical="center" wrapText="1"/>
    </xf>
    <xf numFmtId="165" fontId="11" fillId="17" borderId="42" xfId="2" applyNumberFormat="1" applyFont="1" applyFill="1" applyBorder="1" applyAlignment="1">
      <alignment vertical="center" wrapText="1"/>
    </xf>
    <xf numFmtId="165" fontId="11" fillId="17" borderId="26" xfId="2" applyNumberFormat="1" applyFont="1" applyFill="1" applyBorder="1" applyAlignment="1">
      <alignment vertical="center" wrapText="1"/>
    </xf>
    <xf numFmtId="165" fontId="11" fillId="17" borderId="28" xfId="2" applyNumberFormat="1" applyFont="1" applyFill="1" applyBorder="1" applyAlignment="1">
      <alignment vertical="center" wrapText="1"/>
    </xf>
    <xf numFmtId="0" fontId="11" fillId="0" borderId="19" xfId="0" applyFont="1" applyBorder="1" applyAlignment="1">
      <alignment vertical="center" wrapText="1"/>
    </xf>
    <xf numFmtId="0" fontId="6" fillId="0" borderId="7" xfId="0" applyFont="1" applyBorder="1" applyAlignment="1">
      <alignment horizontal="left" vertical="center" wrapText="1"/>
    </xf>
    <xf numFmtId="0" fontId="6" fillId="0" borderId="7" xfId="0" applyFont="1" applyBorder="1" applyAlignment="1">
      <alignment horizontal="center" vertical="center" wrapText="1"/>
    </xf>
    <xf numFmtId="165" fontId="17" fillId="18" borderId="48" xfId="2" applyNumberFormat="1" applyFont="1" applyFill="1" applyBorder="1" applyAlignment="1">
      <alignment vertical="center" wrapText="1"/>
    </xf>
    <xf numFmtId="43" fontId="17" fillId="0" borderId="11" xfId="2" applyFont="1" applyFill="1" applyBorder="1" applyAlignment="1">
      <alignment vertical="center" wrapText="1"/>
    </xf>
    <xf numFmtId="166" fontId="0" fillId="0" borderId="0" xfId="0" applyNumberFormat="1"/>
    <xf numFmtId="0" fontId="19" fillId="0" borderId="4" xfId="0" applyFont="1" applyBorder="1" applyAlignment="1">
      <alignment horizontal="center" vertical="center" wrapText="1"/>
    </xf>
    <xf numFmtId="165" fontId="11" fillId="17" borderId="13" xfId="2" applyNumberFormat="1" applyFont="1" applyFill="1" applyBorder="1" applyAlignment="1">
      <alignment vertical="center" wrapText="1"/>
    </xf>
    <xf numFmtId="0" fontId="6" fillId="0" borderId="29" xfId="0" applyFont="1" applyBorder="1" applyAlignment="1">
      <alignment vertical="center" wrapText="1"/>
    </xf>
    <xf numFmtId="43" fontId="6" fillId="0" borderId="35" xfId="2" applyFont="1" applyFill="1" applyBorder="1" applyAlignment="1">
      <alignment vertical="center" wrapText="1"/>
    </xf>
    <xf numFmtId="43" fontId="6" fillId="0" borderId="15" xfId="2" applyFont="1" applyFill="1" applyBorder="1" applyAlignment="1">
      <alignment vertical="center" wrapText="1"/>
    </xf>
    <xf numFmtId="43" fontId="27" fillId="0" borderId="49" xfId="2" applyFont="1" applyFill="1" applyBorder="1" applyAlignment="1">
      <alignment vertical="center" wrapText="1"/>
    </xf>
    <xf numFmtId="164" fontId="6" fillId="16" borderId="23" xfId="0" applyNumberFormat="1" applyFont="1" applyFill="1" applyBorder="1" applyAlignment="1">
      <alignment vertical="center"/>
    </xf>
    <xf numFmtId="43" fontId="6" fillId="17" borderId="29" xfId="2" applyFont="1" applyFill="1" applyBorder="1" applyAlignment="1">
      <alignment vertical="center" wrapText="1"/>
    </xf>
    <xf numFmtId="164" fontId="6" fillId="16" borderId="28" xfId="0" applyNumberFormat="1" applyFont="1" applyFill="1" applyBorder="1" applyAlignment="1">
      <alignment horizontal="center" vertical="center"/>
    </xf>
    <xf numFmtId="43" fontId="6" fillId="0" borderId="25" xfId="2" applyFont="1" applyFill="1" applyBorder="1" applyAlignment="1">
      <alignment vertical="center" wrapText="1"/>
    </xf>
    <xf numFmtId="0" fontId="11" fillId="7" borderId="4" xfId="0" applyFont="1" applyFill="1" applyBorder="1" applyAlignment="1">
      <alignment horizontal="left" vertical="center" wrapText="1"/>
    </xf>
    <xf numFmtId="164" fontId="6" fillId="0" borderId="21" xfId="0" applyNumberFormat="1" applyFont="1" applyBorder="1" applyAlignment="1">
      <alignment horizontal="center" vertical="center"/>
    </xf>
    <xf numFmtId="165" fontId="11" fillId="0" borderId="59" xfId="0" applyNumberFormat="1" applyFont="1" applyFill="1" applyBorder="1" applyAlignment="1">
      <alignment horizontal="center" vertical="center"/>
    </xf>
    <xf numFmtId="10" fontId="6" fillId="0" borderId="33" xfId="3" applyNumberFormat="1" applyFont="1" applyBorder="1" applyAlignment="1">
      <alignment horizontal="center" vertical="center"/>
    </xf>
    <xf numFmtId="0" fontId="6" fillId="0" borderId="4" xfId="0" applyFont="1" applyBorder="1" applyAlignment="1">
      <alignment horizontal="center" vertical="center" wrapText="1"/>
    </xf>
    <xf numFmtId="10" fontId="6" fillId="0" borderId="34" xfId="3" applyNumberFormat="1" applyFont="1" applyBorder="1" applyAlignment="1">
      <alignment horizontal="center" vertical="center"/>
    </xf>
    <xf numFmtId="10" fontId="6" fillId="0" borderId="35" xfId="3" applyNumberFormat="1" applyFont="1" applyBorder="1" applyAlignment="1">
      <alignment horizontal="center" vertical="center"/>
    </xf>
    <xf numFmtId="164" fontId="6" fillId="16" borderId="23" xfId="0" applyNumberFormat="1" applyFont="1" applyFill="1" applyBorder="1" applyAlignment="1">
      <alignment horizontal="center" vertical="center"/>
    </xf>
    <xf numFmtId="10" fontId="6" fillId="0" borderId="33" xfId="3" applyNumberFormat="1" applyFont="1" applyBorder="1" applyAlignment="1">
      <alignment horizontal="center" vertical="center"/>
    </xf>
    <xf numFmtId="0" fontId="6" fillId="15" borderId="47" xfId="0" applyFont="1" applyFill="1" applyBorder="1" applyAlignment="1">
      <alignment horizontal="center" vertical="center"/>
    </xf>
    <xf numFmtId="0" fontId="6" fillId="11" borderId="25" xfId="0" applyFont="1" applyFill="1" applyBorder="1" applyAlignment="1">
      <alignment horizontal="center" vertical="center" wrapText="1"/>
    </xf>
    <xf numFmtId="10" fontId="6" fillId="0" borderId="35" xfId="3" applyNumberFormat="1" applyFont="1" applyBorder="1" applyAlignment="1">
      <alignment horizontal="center" vertical="center"/>
    </xf>
    <xf numFmtId="43" fontId="25" fillId="0" borderId="0" xfId="2" applyFont="1" applyFill="1" applyBorder="1" applyAlignment="1">
      <alignment horizontal="center" vertical="center" wrapText="1"/>
    </xf>
    <xf numFmtId="0" fontId="6" fillId="0" borderId="5" xfId="0" applyFont="1" applyBorder="1" applyAlignment="1">
      <alignment horizontal="center" vertical="center" wrapText="1"/>
    </xf>
    <xf numFmtId="43" fontId="25" fillId="0" borderId="33" xfId="2" applyFont="1" applyFill="1" applyBorder="1" applyAlignment="1">
      <alignment horizontal="center" vertical="center" wrapText="1"/>
    </xf>
    <xf numFmtId="0" fontId="11" fillId="17" borderId="11" xfId="1" applyFont="1" applyFill="1" applyBorder="1" applyAlignment="1">
      <alignment horizontal="center" vertical="center" wrapText="1"/>
    </xf>
    <xf numFmtId="165" fontId="17" fillId="18" borderId="0" xfId="0" applyNumberFormat="1" applyFont="1" applyFill="1" applyBorder="1" applyAlignment="1">
      <alignment horizontal="center" vertical="center"/>
    </xf>
    <xf numFmtId="43" fontId="17" fillId="17" borderId="9" xfId="2" applyFont="1" applyFill="1" applyBorder="1" applyAlignment="1">
      <alignment horizontal="center" vertical="center" wrapText="1"/>
    </xf>
    <xf numFmtId="43" fontId="6" fillId="17" borderId="49" xfId="2" applyFont="1" applyFill="1" applyBorder="1" applyAlignment="1">
      <alignment horizontal="center" vertical="center" wrapText="1"/>
    </xf>
    <xf numFmtId="43" fontId="6" fillId="17" borderId="0" xfId="2" applyFont="1" applyFill="1" applyBorder="1" applyAlignment="1">
      <alignment horizontal="center" vertical="center" wrapText="1"/>
    </xf>
    <xf numFmtId="43" fontId="6" fillId="17" borderId="51" xfId="2" applyFont="1" applyFill="1" applyBorder="1" applyAlignment="1">
      <alignment horizontal="center" vertical="center" wrapText="1"/>
    </xf>
    <xf numFmtId="43" fontId="11" fillId="17" borderId="49" xfId="2" applyFont="1" applyFill="1" applyBorder="1" applyAlignment="1">
      <alignment horizontal="center" vertical="center" wrapText="1"/>
    </xf>
    <xf numFmtId="43" fontId="11" fillId="17" borderId="10" xfId="2" applyFont="1" applyFill="1" applyBorder="1" applyAlignment="1">
      <alignment horizontal="center" vertical="center" wrapText="1"/>
    </xf>
    <xf numFmtId="43" fontId="6" fillId="17" borderId="11" xfId="2" applyFont="1" applyFill="1" applyBorder="1" applyAlignment="1">
      <alignment vertical="center" wrapText="1"/>
    </xf>
    <xf numFmtId="43" fontId="6" fillId="17" borderId="9" xfId="2" applyFont="1" applyFill="1" applyBorder="1" applyAlignment="1">
      <alignment horizontal="center" vertical="center" wrapText="1"/>
    </xf>
    <xf numFmtId="43" fontId="6" fillId="17" borderId="52" xfId="2" applyFont="1" applyFill="1" applyBorder="1" applyAlignment="1">
      <alignment horizontal="left" vertical="center" wrapText="1"/>
    </xf>
    <xf numFmtId="43" fontId="6" fillId="17" borderId="54" xfId="2" applyFont="1" applyFill="1" applyBorder="1" applyAlignment="1">
      <alignment vertical="center" wrapText="1"/>
    </xf>
    <xf numFmtId="43" fontId="6" fillId="17" borderId="0" xfId="2" applyFont="1" applyFill="1" applyBorder="1" applyAlignment="1">
      <alignment vertical="center" wrapText="1"/>
    </xf>
    <xf numFmtId="43" fontId="6" fillId="17" borderId="10" xfId="2" applyFont="1" applyFill="1" applyBorder="1" applyAlignment="1">
      <alignment horizontal="center" vertical="center" wrapText="1"/>
    </xf>
    <xf numFmtId="43" fontId="6" fillId="17" borderId="51" xfId="2" applyFont="1" applyFill="1" applyBorder="1" applyAlignment="1">
      <alignment vertical="center" wrapText="1"/>
    </xf>
    <xf numFmtId="164" fontId="19" fillId="17" borderId="0" xfId="0" applyNumberFormat="1" applyFont="1" applyFill="1" applyBorder="1" applyAlignment="1">
      <alignment horizontal="center" vertical="center"/>
    </xf>
    <xf numFmtId="164" fontId="6" fillId="0" borderId="60" xfId="0" applyNumberFormat="1" applyFont="1" applyBorder="1" applyAlignment="1">
      <alignment horizontal="center" vertical="center"/>
    </xf>
    <xf numFmtId="43" fontId="6" fillId="0" borderId="51" xfId="2" applyFont="1" applyFill="1" applyBorder="1" applyAlignment="1">
      <alignment vertical="center" wrapText="1"/>
    </xf>
    <xf numFmtId="43" fontId="6" fillId="0" borderId="52" xfId="2" applyFont="1" applyFill="1" applyBorder="1" applyAlignment="1">
      <alignment horizontal="left" vertical="center" wrapText="1"/>
    </xf>
    <xf numFmtId="43" fontId="6" fillId="0" borderId="54" xfId="2" applyFont="1" applyFill="1" applyBorder="1" applyAlignment="1">
      <alignment vertical="center" wrapText="1"/>
    </xf>
    <xf numFmtId="43" fontId="6" fillId="0" borderId="51" xfId="2" applyFont="1" applyFill="1" applyBorder="1" applyAlignment="1">
      <alignment horizontal="center" vertical="center" wrapText="1"/>
    </xf>
    <xf numFmtId="43" fontId="6" fillId="0" borderId="10" xfId="2" applyFont="1" applyFill="1" applyBorder="1" applyAlignment="1">
      <alignment horizontal="center" vertical="center" wrapText="1"/>
    </xf>
    <xf numFmtId="165" fontId="0" fillId="0" borderId="0" xfId="0" applyNumberFormat="1"/>
    <xf numFmtId="165" fontId="17" fillId="0" borderId="1" xfId="2" applyNumberFormat="1" applyFont="1" applyFill="1" applyBorder="1" applyAlignment="1">
      <alignment horizontal="center" vertical="center" wrapText="1"/>
    </xf>
    <xf numFmtId="0" fontId="11" fillId="17" borderId="12" xfId="1" applyFont="1" applyFill="1" applyBorder="1" applyAlignment="1">
      <alignment horizontal="center" vertical="center" wrapText="1"/>
    </xf>
    <xf numFmtId="165" fontId="17" fillId="18" borderId="12" xfId="2" applyNumberFormat="1" applyFont="1" applyFill="1" applyBorder="1" applyAlignment="1">
      <alignment vertical="center" wrapText="1"/>
    </xf>
    <xf numFmtId="165" fontId="17" fillId="18" borderId="40" xfId="2" applyNumberFormat="1" applyFont="1" applyFill="1" applyBorder="1" applyAlignment="1">
      <alignment vertical="center" wrapText="1"/>
    </xf>
    <xf numFmtId="165" fontId="17" fillId="18" borderId="38" xfId="2" applyNumberFormat="1" applyFont="1" applyFill="1" applyBorder="1" applyAlignment="1">
      <alignment vertical="center" wrapText="1"/>
    </xf>
    <xf numFmtId="165" fontId="17" fillId="18" borderId="38" xfId="2" applyNumberFormat="1" applyFont="1" applyFill="1" applyBorder="1" applyAlignment="1">
      <alignment horizontal="left" vertical="center" wrapText="1"/>
    </xf>
    <xf numFmtId="165" fontId="17" fillId="18" borderId="44" xfId="2" applyNumberFormat="1" applyFont="1" applyFill="1" applyBorder="1" applyAlignment="1">
      <alignment vertical="center" wrapText="1"/>
    </xf>
    <xf numFmtId="165" fontId="17" fillId="18" borderId="31" xfId="2" applyNumberFormat="1" applyFont="1" applyFill="1" applyBorder="1" applyAlignment="1">
      <alignment vertical="center" wrapText="1"/>
    </xf>
    <xf numFmtId="165" fontId="6" fillId="17" borderId="38" xfId="2" applyNumberFormat="1" applyFont="1" applyFill="1" applyBorder="1" applyAlignment="1">
      <alignment horizontal="left" vertical="center" wrapText="1"/>
    </xf>
    <xf numFmtId="165" fontId="6" fillId="17" borderId="44" xfId="2" applyNumberFormat="1" applyFont="1" applyFill="1" applyBorder="1" applyAlignment="1">
      <alignment vertical="center" wrapText="1"/>
    </xf>
    <xf numFmtId="165" fontId="6" fillId="17" borderId="12" xfId="2" applyNumberFormat="1" applyFont="1" applyFill="1" applyBorder="1" applyAlignment="1">
      <alignment vertical="center" wrapText="1"/>
    </xf>
    <xf numFmtId="165" fontId="6" fillId="17" borderId="40" xfId="2" applyNumberFormat="1" applyFont="1" applyFill="1" applyBorder="1" applyAlignment="1">
      <alignment vertical="center" wrapText="1"/>
    </xf>
    <xf numFmtId="165" fontId="6" fillId="17" borderId="12" xfId="2" applyNumberFormat="1" applyFont="1" applyFill="1" applyBorder="1" applyAlignment="1">
      <alignment horizontal="center" vertical="center" wrapText="1"/>
    </xf>
    <xf numFmtId="165" fontId="6" fillId="17" borderId="31" xfId="2" applyNumberFormat="1" applyFont="1" applyFill="1" applyBorder="1" applyAlignment="1">
      <alignment vertical="center" wrapText="1"/>
    </xf>
    <xf numFmtId="0" fontId="11" fillId="0" borderId="11" xfId="0" applyFont="1" applyBorder="1" applyAlignment="1">
      <alignment horizontal="center" vertical="center" wrapText="1"/>
    </xf>
    <xf numFmtId="0" fontId="11" fillId="0" borderId="9" xfId="0" applyFont="1" applyBorder="1" applyAlignment="1">
      <alignment horizontal="center" vertical="center" wrapText="1"/>
    </xf>
    <xf numFmtId="0" fontId="6" fillId="7" borderId="13" xfId="0" applyFont="1" applyFill="1" applyBorder="1" applyAlignment="1">
      <alignment vertical="center" wrapText="1"/>
    </xf>
    <xf numFmtId="0" fontId="6" fillId="0" borderId="13" xfId="0" applyFont="1" applyBorder="1" applyAlignment="1">
      <alignment vertical="center" wrapText="1"/>
    </xf>
    <xf numFmtId="0" fontId="6" fillId="7" borderId="8" xfId="0" applyFont="1" applyFill="1" applyBorder="1" applyAlignment="1">
      <alignment vertical="center" wrapText="1"/>
    </xf>
    <xf numFmtId="0" fontId="6" fillId="0" borderId="41" xfId="0" applyFont="1" applyBorder="1" applyAlignment="1">
      <alignment vertical="center" wrapText="1"/>
    </xf>
    <xf numFmtId="0" fontId="6" fillId="0" borderId="39" xfId="0" applyFont="1" applyBorder="1" applyAlignment="1">
      <alignment vertical="center" wrapText="1"/>
    </xf>
    <xf numFmtId="0" fontId="6" fillId="0" borderId="8" xfId="0" applyFont="1" applyBorder="1" applyAlignment="1">
      <alignment horizontal="left" vertical="center" wrapText="1"/>
    </xf>
    <xf numFmtId="0" fontId="11" fillId="0" borderId="52"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3" xfId="0" applyFont="1" applyBorder="1" applyAlignment="1">
      <alignment horizontal="center" vertical="center" wrapText="1"/>
    </xf>
    <xf numFmtId="0" fontId="6" fillId="0" borderId="45" xfId="0" applyFont="1" applyBorder="1" applyAlignment="1">
      <alignment vertical="center" wrapText="1"/>
    </xf>
    <xf numFmtId="0" fontId="6" fillId="0" borderId="8" xfId="0" applyFont="1" applyBorder="1" applyAlignment="1">
      <alignment vertical="center" wrapText="1"/>
    </xf>
    <xf numFmtId="167" fontId="11" fillId="18" borderId="0" xfId="3" applyNumberFormat="1" applyFont="1" applyFill="1" applyBorder="1" applyAlignment="1">
      <alignment horizontal="center" vertical="center" wrapText="1"/>
    </xf>
    <xf numFmtId="10" fontId="11" fillId="17" borderId="5" xfId="2" applyNumberFormat="1" applyFont="1" applyFill="1" applyBorder="1" applyAlignment="1">
      <alignment horizontal="center" vertical="center" wrapText="1"/>
    </xf>
    <xf numFmtId="10" fontId="11" fillId="0" borderId="1" xfId="2" applyNumberFormat="1" applyFont="1" applyFill="1" applyBorder="1" applyAlignment="1">
      <alignment horizontal="center" vertical="center" wrapText="1"/>
    </xf>
    <xf numFmtId="167" fontId="6" fillId="0" borderId="10" xfId="2" applyNumberFormat="1" applyFont="1" applyFill="1" applyBorder="1" applyAlignment="1">
      <alignment horizontal="center" vertical="center" wrapText="1"/>
    </xf>
    <xf numFmtId="0" fontId="6" fillId="0" borderId="5" xfId="0" applyFont="1" applyBorder="1" applyAlignment="1">
      <alignment vertical="center" wrapText="1"/>
    </xf>
    <xf numFmtId="0" fontId="0" fillId="0" borderId="0" xfId="0" applyFont="1" applyBorder="1" applyAlignment="1">
      <alignment horizontal="left"/>
    </xf>
    <xf numFmtId="0" fontId="0" fillId="0" borderId="0" xfId="0" applyFont="1"/>
    <xf numFmtId="0" fontId="10" fillId="17" borderId="1" xfId="1" applyFont="1" applyFill="1" applyBorder="1" applyAlignment="1">
      <alignment horizontal="center" vertical="center" wrapText="1"/>
    </xf>
    <xf numFmtId="0" fontId="10" fillId="0" borderId="0" xfId="1" applyFont="1" applyBorder="1" applyAlignment="1">
      <alignment horizontal="center" vertical="center" wrapText="1"/>
    </xf>
    <xf numFmtId="0" fontId="0" fillId="0" borderId="0" xfId="0" applyFont="1" applyAlignment="1">
      <alignment horizontal="center" vertical="center" wrapText="1"/>
    </xf>
    <xf numFmtId="0" fontId="10" fillId="0" borderId="1" xfId="0" applyFont="1" applyBorder="1" applyAlignment="1">
      <alignment vertical="center" wrapText="1"/>
    </xf>
    <xf numFmtId="0" fontId="32" fillId="0" borderId="1" xfId="0" applyFont="1" applyBorder="1" applyAlignment="1">
      <alignment vertical="center" wrapText="1"/>
    </xf>
    <xf numFmtId="0" fontId="10" fillId="0" borderId="1" xfId="0" applyFont="1" applyBorder="1" applyAlignment="1">
      <alignment horizontal="left" vertical="center" wrapText="1"/>
    </xf>
    <xf numFmtId="0" fontId="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0" fillId="0" borderId="1" xfId="0" applyFont="1" applyBorder="1" applyAlignment="1">
      <alignment vertical="center" wrapText="1"/>
    </xf>
    <xf numFmtId="0" fontId="10" fillId="0" borderId="1" xfId="0" applyFont="1" applyBorder="1" applyAlignment="1">
      <alignment horizontal="center" vertical="center" wrapText="1"/>
    </xf>
    <xf numFmtId="0" fontId="10" fillId="7" borderId="1" xfId="0" applyFont="1" applyFill="1" applyBorder="1" applyAlignment="1">
      <alignment horizontal="left" vertical="center" wrapText="1"/>
    </xf>
    <xf numFmtId="167" fontId="10" fillId="18" borderId="1" xfId="3" applyNumberFormat="1" applyFont="1" applyFill="1" applyBorder="1" applyAlignment="1">
      <alignment horizontal="center" vertical="center" wrapText="1"/>
    </xf>
    <xf numFmtId="10" fontId="0" fillId="17" borderId="1" xfId="3" applyNumberFormat="1" applyFont="1" applyFill="1" applyBorder="1" applyAlignment="1">
      <alignment horizontal="center" vertical="center" wrapText="1"/>
    </xf>
    <xf numFmtId="10" fontId="0" fillId="0" borderId="0" xfId="0" applyNumberFormat="1" applyFont="1" applyBorder="1" applyAlignment="1">
      <alignment horizontal="center" vertical="center"/>
    </xf>
    <xf numFmtId="0" fontId="0" fillId="0" borderId="0" xfId="0" applyFont="1" applyBorder="1" applyAlignment="1">
      <alignment horizontal="center" vertical="center"/>
    </xf>
    <xf numFmtId="10" fontId="10" fillId="0" borderId="0" xfId="3" applyNumberFormat="1" applyFont="1" applyFill="1" applyBorder="1" applyAlignment="1">
      <alignment horizontal="center" vertical="center" wrapText="1"/>
    </xf>
    <xf numFmtId="10" fontId="0" fillId="0" borderId="1" xfId="3" applyNumberFormat="1" applyFont="1" applyFill="1" applyBorder="1" applyAlignment="1">
      <alignment horizontal="center" vertical="center" wrapText="1"/>
    </xf>
    <xf numFmtId="10" fontId="0" fillId="0" borderId="1" xfId="0" applyNumberFormat="1" applyFont="1" applyBorder="1" applyAlignment="1">
      <alignment horizontal="center" vertical="center"/>
    </xf>
    <xf numFmtId="0" fontId="0" fillId="0" borderId="1" xfId="0" applyFont="1" applyBorder="1" applyAlignment="1">
      <alignment horizontal="center" vertical="center"/>
    </xf>
    <xf numFmtId="167" fontId="0" fillId="0" borderId="10" xfId="2" applyNumberFormat="1" applyFont="1" applyFill="1" applyBorder="1" applyAlignment="1">
      <alignment horizontal="center" vertical="center" wrapText="1"/>
    </xf>
    <xf numFmtId="43" fontId="0" fillId="0" borderId="10" xfId="2" applyFont="1" applyFill="1" applyBorder="1" applyAlignment="1">
      <alignment vertical="center" wrapText="1"/>
    </xf>
    <xf numFmtId="43" fontId="0" fillId="0" borderId="0" xfId="2" applyFont="1" applyFill="1" applyBorder="1" applyAlignment="1">
      <alignment vertical="center" wrapText="1"/>
    </xf>
    <xf numFmtId="166" fontId="0" fillId="0" borderId="0" xfId="0" applyNumberFormat="1" applyFont="1"/>
    <xf numFmtId="0" fontId="0" fillId="0" borderId="1" xfId="0" applyFont="1" applyBorder="1" applyAlignment="1">
      <alignment horizontal="left" vertical="center" wrapText="1"/>
    </xf>
    <xf numFmtId="0" fontId="20" fillId="0" borderId="1" xfId="0" applyFont="1" applyBorder="1" applyAlignment="1">
      <alignment horizontal="left" vertical="center" wrapText="1"/>
    </xf>
    <xf numFmtId="0" fontId="11" fillId="0" borderId="7" xfId="0" applyFont="1" applyBorder="1" applyAlignment="1">
      <alignment horizontal="left" vertical="center" wrapText="1"/>
    </xf>
    <xf numFmtId="0" fontId="11" fillId="0" borderId="29" xfId="0" applyFont="1" applyBorder="1" applyAlignment="1">
      <alignment horizontal="left" vertical="center" wrapText="1"/>
    </xf>
    <xf numFmtId="0" fontId="11" fillId="0" borderId="7" xfId="0" applyFont="1" applyBorder="1" applyAlignment="1">
      <alignment horizontal="center" vertical="center" wrapText="1"/>
    </xf>
    <xf numFmtId="0" fontId="11" fillId="0" borderId="29" xfId="0" applyFont="1" applyBorder="1" applyAlignment="1">
      <alignment horizontal="center" vertical="center" wrapText="1"/>
    </xf>
    <xf numFmtId="164" fontId="6" fillId="16" borderId="17" xfId="0" applyNumberFormat="1" applyFont="1" applyFill="1" applyBorder="1" applyAlignment="1">
      <alignment horizontal="center" vertical="center"/>
    </xf>
    <xf numFmtId="164" fontId="6" fillId="16" borderId="23" xfId="0" applyNumberFormat="1" applyFont="1" applyFill="1" applyBorder="1" applyAlignment="1">
      <alignment horizontal="center" vertical="center"/>
    </xf>
    <xf numFmtId="10" fontId="6" fillId="0" borderId="22" xfId="3" applyNumberFormat="1" applyFont="1" applyBorder="1" applyAlignment="1">
      <alignment horizontal="center" vertical="center"/>
    </xf>
    <xf numFmtId="10" fontId="6" fillId="0" borderId="33" xfId="3" applyNumberFormat="1" applyFont="1" applyBorder="1" applyAlignment="1">
      <alignment horizontal="center" vertical="center"/>
    </xf>
    <xf numFmtId="164" fontId="6" fillId="14" borderId="37" xfId="0" applyNumberFormat="1" applyFont="1" applyFill="1" applyBorder="1" applyAlignment="1">
      <alignment horizontal="center" vertical="center"/>
    </xf>
    <xf numFmtId="0" fontId="6" fillId="14" borderId="47" xfId="0" applyFont="1" applyFill="1" applyBorder="1" applyAlignment="1">
      <alignment horizontal="center" vertical="center"/>
    </xf>
    <xf numFmtId="164" fontId="6" fillId="15" borderId="37" xfId="0" applyNumberFormat="1" applyFont="1" applyFill="1" applyBorder="1" applyAlignment="1">
      <alignment horizontal="center" vertical="center"/>
    </xf>
    <xf numFmtId="0" fontId="6" fillId="15" borderId="47" xfId="0" applyFont="1" applyFill="1" applyBorder="1" applyAlignment="1">
      <alignment horizontal="center" vertical="center"/>
    </xf>
    <xf numFmtId="43" fontId="6" fillId="0" borderId="19" xfId="2" applyFont="1" applyFill="1" applyBorder="1" applyAlignment="1">
      <alignment horizontal="center" vertical="center" wrapText="1"/>
    </xf>
    <xf numFmtId="43" fontId="6" fillId="0" borderId="29" xfId="2" applyFont="1" applyFill="1" applyBorder="1" applyAlignment="1">
      <alignment horizontal="center" vertical="center" wrapText="1"/>
    </xf>
    <xf numFmtId="43" fontId="25" fillId="0" borderId="22" xfId="2" applyFont="1" applyFill="1" applyBorder="1" applyAlignment="1">
      <alignment horizontal="center" vertical="center" wrapText="1"/>
    </xf>
    <xf numFmtId="43" fontId="25" fillId="0" borderId="33" xfId="2" applyFont="1" applyFill="1" applyBorder="1" applyAlignment="1">
      <alignment horizontal="center" vertical="center" wrapText="1"/>
    </xf>
    <xf numFmtId="0" fontId="20" fillId="0" borderId="4" xfId="0" applyFont="1" applyBorder="1" applyAlignment="1">
      <alignment horizontal="left" vertical="center" wrapText="1"/>
    </xf>
    <xf numFmtId="0" fontId="20" fillId="0" borderId="7" xfId="0" applyFont="1" applyBorder="1" applyAlignment="1">
      <alignment horizontal="left" vertical="center" wrapText="1"/>
    </xf>
    <xf numFmtId="0" fontId="20" fillId="0" borderId="29" xfId="0" applyFont="1" applyBorder="1" applyAlignment="1">
      <alignment horizontal="left"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9" xfId="0" applyFont="1" applyBorder="1" applyAlignment="1">
      <alignment horizontal="left" vertical="center" wrapText="1"/>
    </xf>
    <xf numFmtId="0" fontId="20" fillId="0" borderId="19" xfId="0" applyFont="1" applyBorder="1" applyAlignment="1">
      <alignment horizontal="left" vertical="center" wrapText="1"/>
    </xf>
    <xf numFmtId="0" fontId="20" fillId="0" borderId="5" xfId="0" applyFont="1" applyBorder="1" applyAlignment="1">
      <alignment horizontal="left" vertical="center" wrapText="1"/>
    </xf>
    <xf numFmtId="0" fontId="11" fillId="0" borderId="19" xfId="0" applyFont="1" applyBorder="1" applyAlignment="1">
      <alignment horizontal="center" vertical="center" wrapText="1"/>
    </xf>
    <xf numFmtId="164" fontId="6" fillId="11" borderId="37" xfId="0" applyNumberFormat="1" applyFont="1" applyFill="1" applyBorder="1" applyAlignment="1">
      <alignment horizontal="center" vertical="center" wrapText="1"/>
    </xf>
    <xf numFmtId="0" fontId="6" fillId="11" borderId="25" xfId="0" applyFont="1" applyFill="1" applyBorder="1" applyAlignment="1">
      <alignment horizontal="center" vertical="center" wrapText="1"/>
    </xf>
    <xf numFmtId="0" fontId="6" fillId="11" borderId="47" xfId="0" applyFont="1" applyFill="1" applyBorder="1" applyAlignment="1">
      <alignment horizontal="center" vertical="center" wrapText="1"/>
    </xf>
    <xf numFmtId="164" fontId="6" fillId="9" borderId="37" xfId="0" applyNumberFormat="1" applyFont="1" applyFill="1" applyBorder="1" applyAlignment="1">
      <alignment horizontal="center" vertical="center"/>
    </xf>
    <xf numFmtId="0" fontId="6" fillId="9" borderId="25" xfId="0" applyFont="1" applyFill="1" applyBorder="1" applyAlignment="1">
      <alignment horizontal="center" vertical="center"/>
    </xf>
    <xf numFmtId="10" fontId="6" fillId="0" borderId="34" xfId="3" applyNumberFormat="1" applyFont="1" applyBorder="1" applyAlignment="1">
      <alignment horizontal="center" vertical="center"/>
    </xf>
    <xf numFmtId="10" fontId="6" fillId="0" borderId="35" xfId="3" applyNumberFormat="1" applyFont="1" applyBorder="1" applyAlignment="1">
      <alignment horizontal="center" vertical="center"/>
    </xf>
    <xf numFmtId="43" fontId="6" fillId="0" borderId="14" xfId="2" applyFont="1" applyFill="1" applyBorder="1" applyAlignment="1">
      <alignment horizontal="center" vertical="center" wrapText="1"/>
    </xf>
    <xf numFmtId="43" fontId="6" fillId="0" borderId="6" xfId="2" applyFont="1" applyFill="1" applyBorder="1" applyAlignment="1">
      <alignment horizontal="center" vertical="center" wrapText="1"/>
    </xf>
    <xf numFmtId="43" fontId="6" fillId="0" borderId="31" xfId="2" applyFont="1" applyFill="1" applyBorder="1" applyAlignment="1">
      <alignment horizontal="center" vertical="center" wrapText="1"/>
    </xf>
    <xf numFmtId="43" fontId="6" fillId="17" borderId="1" xfId="2" applyFont="1" applyFill="1" applyBorder="1" applyAlignment="1">
      <alignment horizontal="center" vertical="center" wrapText="1"/>
    </xf>
    <xf numFmtId="43" fontId="6" fillId="17" borderId="4" xfId="2" applyFont="1" applyFill="1" applyBorder="1" applyAlignment="1">
      <alignment horizontal="center" vertical="center" wrapText="1"/>
    </xf>
    <xf numFmtId="43" fontId="6" fillId="17" borderId="30" xfId="2" applyFont="1" applyFill="1" applyBorder="1" applyAlignment="1">
      <alignment horizontal="center" vertical="center" wrapText="1"/>
    </xf>
    <xf numFmtId="43" fontId="25" fillId="0" borderId="9" xfId="2" applyFont="1" applyFill="1" applyBorder="1" applyAlignment="1">
      <alignment horizontal="center" vertical="center" wrapText="1"/>
    </xf>
    <xf numFmtId="43" fontId="25" fillId="0" borderId="0" xfId="2" applyFont="1" applyFill="1" applyBorder="1" applyAlignment="1">
      <alignment horizontal="center" vertical="center" wrapText="1"/>
    </xf>
    <xf numFmtId="43" fontId="25" fillId="0" borderId="51" xfId="2" applyFont="1" applyFill="1" applyBorder="1" applyAlignment="1">
      <alignment horizontal="center" vertical="center" wrapText="1"/>
    </xf>
    <xf numFmtId="164" fontId="6" fillId="10" borderId="25" xfId="0" applyNumberFormat="1" applyFont="1" applyFill="1" applyBorder="1" applyAlignment="1">
      <alignment horizontal="center" vertical="center"/>
    </xf>
    <xf numFmtId="164" fontId="6" fillId="10" borderId="26" xfId="0" applyNumberFormat="1" applyFont="1" applyFill="1" applyBorder="1" applyAlignment="1">
      <alignment horizontal="center" vertical="center"/>
    </xf>
    <xf numFmtId="0" fontId="6" fillId="10" borderId="47" xfId="0" applyFont="1" applyFill="1" applyBorder="1" applyAlignment="1">
      <alignment horizontal="center" vertical="center"/>
    </xf>
    <xf numFmtId="10" fontId="6" fillId="0" borderId="48" xfId="3" applyNumberFormat="1" applyFont="1" applyBorder="1" applyAlignment="1">
      <alignment horizontal="center" vertical="center"/>
    </xf>
    <xf numFmtId="10" fontId="6" fillId="0" borderId="36" xfId="3" applyNumberFormat="1" applyFont="1" applyBorder="1" applyAlignment="1">
      <alignment horizontal="center" vertical="center"/>
    </xf>
    <xf numFmtId="43" fontId="6" fillId="0" borderId="20" xfId="2" applyFont="1" applyFill="1" applyBorder="1" applyAlignment="1">
      <alignment horizontal="center" vertical="center" wrapText="1"/>
    </xf>
    <xf numFmtId="43" fontId="6" fillId="17" borderId="18" xfId="2" applyFont="1" applyFill="1" applyBorder="1" applyAlignment="1">
      <alignment horizontal="center" vertical="center" wrapText="1"/>
    </xf>
    <xf numFmtId="43" fontId="25" fillId="0" borderId="49" xfId="2" applyFont="1" applyFill="1" applyBorder="1" applyAlignment="1">
      <alignment horizontal="center" vertical="center" wrapText="1"/>
    </xf>
    <xf numFmtId="164" fontId="6" fillId="8" borderId="17" xfId="0" applyNumberFormat="1" applyFont="1" applyFill="1" applyBorder="1" applyAlignment="1">
      <alignment horizontal="center" vertical="center"/>
    </xf>
    <xf numFmtId="164" fontId="6" fillId="8" borderId="27" xfId="0" applyNumberFormat="1" applyFont="1" applyFill="1" applyBorder="1" applyAlignment="1">
      <alignment horizontal="center" vertical="center"/>
    </xf>
    <xf numFmtId="164" fontId="6" fillId="8" borderId="28" xfId="0" applyNumberFormat="1" applyFont="1" applyFill="1" applyBorder="1" applyAlignment="1">
      <alignment horizontal="center" vertical="center"/>
    </xf>
    <xf numFmtId="0" fontId="11" fillId="0" borderId="4"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11" fillId="0" borderId="5" xfId="0" applyFont="1" applyBorder="1" applyAlignment="1">
      <alignment horizontal="left" vertical="center" wrapText="1"/>
    </xf>
    <xf numFmtId="43" fontId="11" fillId="0" borderId="20" xfId="2" applyFont="1" applyFill="1" applyBorder="1" applyAlignment="1">
      <alignment horizontal="center" vertical="center" wrapText="1"/>
    </xf>
    <xf numFmtId="43" fontId="11" fillId="0" borderId="15" xfId="2" applyFont="1" applyFill="1" applyBorder="1" applyAlignment="1">
      <alignment horizontal="center" vertical="center" wrapText="1"/>
    </xf>
    <xf numFmtId="43" fontId="11" fillId="17" borderId="18" xfId="2" applyFont="1" applyFill="1" applyBorder="1" applyAlignment="1">
      <alignment horizontal="center" vertical="center" wrapText="1"/>
    </xf>
    <xf numFmtId="43" fontId="11" fillId="17" borderId="1" xfId="2" applyFont="1" applyFill="1" applyBorder="1" applyAlignment="1">
      <alignment horizontal="center" vertical="center" wrapText="1"/>
    </xf>
    <xf numFmtId="43" fontId="25" fillId="0" borderId="10" xfId="2"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2" xfId="0" applyFont="1" applyBorder="1" applyAlignment="1">
      <alignment horizontal="center" vertical="center"/>
    </xf>
    <xf numFmtId="0" fontId="26" fillId="17" borderId="37" xfId="0" applyFont="1" applyFill="1" applyBorder="1" applyAlignment="1">
      <alignment horizontal="center" vertical="center" wrapText="1"/>
    </xf>
    <xf numFmtId="0" fontId="26" fillId="17" borderId="34" xfId="0" applyFont="1" applyFill="1" applyBorder="1" applyAlignment="1">
      <alignment horizontal="center" vertical="center" wrapText="1"/>
    </xf>
    <xf numFmtId="0" fontId="11" fillId="0" borderId="55" xfId="1" applyFont="1" applyBorder="1" applyAlignment="1">
      <alignment horizontal="center" vertical="center" wrapText="1"/>
    </xf>
    <xf numFmtId="0" fontId="11" fillId="0" borderId="56" xfId="1" applyFont="1" applyBorder="1" applyAlignment="1">
      <alignment horizontal="center" vertical="center" wrapText="1"/>
    </xf>
    <xf numFmtId="0" fontId="6" fillId="0" borderId="19" xfId="0" applyFont="1" applyBorder="1" applyAlignment="1">
      <alignment horizontal="center" vertical="center" wrapText="1"/>
    </xf>
    <xf numFmtId="43" fontId="24" fillId="0" borderId="49" xfId="2" applyFont="1" applyFill="1" applyBorder="1" applyAlignment="1">
      <alignment horizontal="center" vertical="center" wrapText="1"/>
    </xf>
    <xf numFmtId="43" fontId="24" fillId="0" borderId="0" xfId="2" applyFont="1" applyFill="1" applyBorder="1" applyAlignment="1">
      <alignment horizontal="center" vertical="center" wrapText="1"/>
    </xf>
    <xf numFmtId="43" fontId="24" fillId="0" borderId="51" xfId="2" applyFont="1" applyFill="1" applyBorder="1" applyAlignment="1">
      <alignment horizontal="center" vertical="center" wrapText="1"/>
    </xf>
    <xf numFmtId="10" fontId="6" fillId="0" borderId="24" xfId="3" applyNumberFormat="1" applyFont="1" applyBorder="1" applyAlignment="1">
      <alignment horizontal="center" vertical="center"/>
    </xf>
    <xf numFmtId="165" fontId="17" fillId="18" borderId="22" xfId="2" applyNumberFormat="1" applyFont="1" applyFill="1" applyBorder="1" applyAlignment="1">
      <alignment horizontal="center" vertical="center" wrapText="1"/>
    </xf>
    <xf numFmtId="165" fontId="17" fillId="18" borderId="50" xfId="2" applyNumberFormat="1" applyFont="1" applyFill="1" applyBorder="1" applyAlignment="1">
      <alignment horizontal="center" vertical="center" wrapText="1"/>
    </xf>
    <xf numFmtId="43" fontId="6" fillId="0" borderId="17" xfId="2" applyFont="1" applyFill="1" applyBorder="1" applyAlignment="1">
      <alignment horizontal="left" vertical="center" wrapText="1"/>
    </xf>
    <xf numFmtId="43" fontId="6" fillId="0" borderId="23" xfId="2" applyFont="1" applyFill="1" applyBorder="1" applyAlignment="1">
      <alignment horizontal="left" vertical="center" wrapText="1"/>
    </xf>
    <xf numFmtId="43" fontId="6" fillId="17" borderId="19" xfId="2" applyFont="1" applyFill="1" applyBorder="1" applyAlignment="1">
      <alignment horizontal="center" vertical="center" wrapText="1"/>
    </xf>
    <xf numFmtId="43" fontId="6" fillId="17" borderId="5" xfId="2" applyFont="1" applyFill="1" applyBorder="1" applyAlignment="1">
      <alignment horizontal="center" vertical="center" wrapText="1"/>
    </xf>
    <xf numFmtId="43" fontId="25" fillId="0" borderId="50" xfId="2" applyFont="1" applyFill="1" applyBorder="1" applyAlignment="1">
      <alignment horizontal="center" vertical="center" wrapText="1"/>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10" xfId="0" applyFont="1" applyBorder="1" applyAlignment="1">
      <alignment horizontal="right" vertical="center" wrapText="1"/>
    </xf>
    <xf numFmtId="0" fontId="11" fillId="0" borderId="10" xfId="0" applyFont="1" applyBorder="1" applyAlignment="1">
      <alignment horizontal="center" vertical="center" wrapText="1"/>
    </xf>
    <xf numFmtId="10" fontId="0" fillId="0" borderId="1" xfId="0" applyNumberFormat="1" applyFont="1" applyBorder="1" applyAlignment="1">
      <alignment horizontal="left" vertical="center" wrapText="1"/>
    </xf>
    <xf numFmtId="10" fontId="10" fillId="0" borderId="1" xfId="3" applyNumberFormat="1" applyFont="1" applyFill="1" applyBorder="1" applyAlignment="1">
      <alignment horizontal="center" vertical="center" wrapText="1"/>
    </xf>
    <xf numFmtId="10" fontId="0" fillId="0" borderId="1" xfId="0" applyNumberFormat="1" applyFont="1" applyBorder="1" applyAlignment="1">
      <alignment horizontal="center" vertical="center"/>
    </xf>
    <xf numFmtId="0" fontId="0" fillId="0" borderId="1" xfId="0" applyFont="1" applyBorder="1" applyAlignment="1">
      <alignment horizontal="center" vertical="center"/>
    </xf>
    <xf numFmtId="10" fontId="0" fillId="0" borderId="4" xfId="0" applyNumberFormat="1" applyFont="1" applyBorder="1" applyAlignment="1">
      <alignment horizontal="center" vertical="center"/>
    </xf>
    <xf numFmtId="0" fontId="0" fillId="0" borderId="7" xfId="0" applyFont="1" applyBorder="1" applyAlignment="1">
      <alignment horizontal="center" vertical="center"/>
    </xf>
    <xf numFmtId="0" fontId="0" fillId="0" borderId="5" xfId="0" applyFont="1" applyBorder="1" applyAlignment="1">
      <alignment horizontal="center" vertical="center"/>
    </xf>
    <xf numFmtId="10" fontId="0" fillId="0" borderId="7" xfId="0" applyNumberFormat="1" applyFont="1" applyBorder="1" applyAlignment="1">
      <alignment horizontal="center" vertical="center"/>
    </xf>
    <xf numFmtId="10" fontId="0" fillId="0" borderId="5"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2" xfId="0" applyFont="1" applyBorder="1" applyAlignment="1">
      <alignment horizontal="center" vertical="center"/>
    </xf>
    <xf numFmtId="0" fontId="11" fillId="17" borderId="37" xfId="0" applyFont="1" applyFill="1" applyBorder="1" applyAlignment="1">
      <alignment horizontal="center" vertical="center" wrapText="1"/>
    </xf>
    <xf numFmtId="0" fontId="11" fillId="17" borderId="38"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0" fillId="0" borderId="1" xfId="0" applyFont="1" applyBorder="1" applyAlignment="1">
      <alignment horizontal="left" vertical="center" wrapText="1"/>
    </xf>
    <xf numFmtId="43" fontId="6" fillId="0" borderId="0" xfId="2" applyFont="1" applyFill="1" applyBorder="1" applyAlignment="1">
      <alignment horizontal="center" vertical="center" wrapText="1"/>
    </xf>
    <xf numFmtId="43" fontId="6" fillId="0" borderId="51" xfId="2" applyFont="1" applyFill="1" applyBorder="1" applyAlignment="1">
      <alignment horizontal="center" vertical="center" wrapText="1"/>
    </xf>
    <xf numFmtId="165" fontId="6" fillId="17" borderId="15" xfId="2" applyNumberFormat="1" applyFont="1" applyFill="1" applyBorder="1" applyAlignment="1">
      <alignment horizontal="center" vertical="center" wrapText="1"/>
    </xf>
    <xf numFmtId="165" fontId="6" fillId="17" borderId="12" xfId="2" applyNumberFormat="1" applyFont="1" applyFill="1" applyBorder="1" applyAlignment="1">
      <alignment horizontal="center" vertical="center" wrapText="1"/>
    </xf>
    <xf numFmtId="165" fontId="6" fillId="17" borderId="14" xfId="2" applyNumberFormat="1" applyFont="1" applyFill="1" applyBorder="1" applyAlignment="1">
      <alignment horizontal="center" vertical="center" wrapText="1"/>
    </xf>
    <xf numFmtId="165" fontId="6" fillId="17" borderId="40" xfId="2" applyNumberFormat="1" applyFont="1" applyFill="1" applyBorder="1" applyAlignment="1">
      <alignment horizontal="center" vertical="center" wrapText="1"/>
    </xf>
    <xf numFmtId="10" fontId="0" fillId="0" borderId="1" xfId="3" applyNumberFormat="1" applyFont="1" applyFill="1" applyBorder="1" applyAlignment="1">
      <alignment horizontal="center" vertical="center" wrapText="1"/>
    </xf>
    <xf numFmtId="10" fontId="0" fillId="17" borderId="1" xfId="3" applyNumberFormat="1" applyFont="1" applyFill="1" applyBorder="1" applyAlignment="1">
      <alignment horizontal="center" vertical="center" wrapText="1"/>
    </xf>
    <xf numFmtId="0" fontId="10" fillId="0" borderId="1" xfId="1"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1" xfId="0" applyFont="1" applyBorder="1" applyAlignment="1">
      <alignment horizontal="center" vertical="center" wrapText="1"/>
    </xf>
    <xf numFmtId="0" fontId="6" fillId="0" borderId="60" xfId="0" applyFont="1" applyBorder="1" applyAlignment="1">
      <alignment horizontal="left" vertical="center" wrapText="1"/>
    </xf>
    <xf numFmtId="0" fontId="6" fillId="0" borderId="41" xfId="0" applyFont="1" applyBorder="1" applyAlignment="1">
      <alignment vertical="center" wrapText="1"/>
    </xf>
    <xf numFmtId="0" fontId="6" fillId="0" borderId="7" xfId="0" applyFont="1" applyBorder="1" applyAlignment="1">
      <alignment horizontal="center" vertical="center" wrapText="1"/>
    </xf>
    <xf numFmtId="0" fontId="6" fillId="0" borderId="30" xfId="0" applyFont="1" applyBorder="1" applyAlignment="1">
      <alignment horizontal="center" vertical="center" wrapText="1"/>
    </xf>
    <xf numFmtId="0" fontId="11" fillId="0" borderId="49" xfId="0" applyFont="1" applyBorder="1" applyAlignment="1">
      <alignment horizontal="center" vertical="center" wrapText="1"/>
    </xf>
    <xf numFmtId="165" fontId="11" fillId="17" borderId="20" xfId="2" applyNumberFormat="1" applyFont="1" applyFill="1" applyBorder="1" applyAlignment="1">
      <alignment horizontal="center" vertical="center" wrapText="1"/>
    </xf>
    <xf numFmtId="165" fontId="11" fillId="17" borderId="6" xfId="2" applyNumberFormat="1" applyFont="1" applyFill="1" applyBorder="1" applyAlignment="1">
      <alignment horizontal="center" vertical="center" wrapText="1"/>
    </xf>
    <xf numFmtId="165" fontId="11" fillId="17" borderId="31" xfId="2" applyNumberFormat="1" applyFont="1" applyFill="1" applyBorder="1" applyAlignment="1">
      <alignment horizontal="center" vertical="center" wrapText="1"/>
    </xf>
    <xf numFmtId="10" fontId="10" fillId="17" borderId="1" xfId="3" applyNumberFormat="1" applyFont="1" applyFill="1" applyBorder="1" applyAlignment="1">
      <alignment horizontal="center" vertical="center" wrapText="1"/>
    </xf>
    <xf numFmtId="43" fontId="11" fillId="0" borderId="49" xfId="2" applyFont="1" applyFill="1" applyBorder="1" applyAlignment="1">
      <alignment horizontal="center" vertical="center" wrapText="1"/>
    </xf>
    <xf numFmtId="43" fontId="11" fillId="0" borderId="0" xfId="2" applyFont="1" applyFill="1" applyBorder="1" applyAlignment="1">
      <alignment horizontal="center" vertical="center" wrapText="1"/>
    </xf>
    <xf numFmtId="43" fontId="11" fillId="0" borderId="51" xfId="2" applyFont="1" applyFill="1" applyBorder="1" applyAlignment="1">
      <alignment horizontal="center" vertical="center" wrapText="1"/>
    </xf>
    <xf numFmtId="43" fontId="6" fillId="0" borderId="49" xfId="2" applyFont="1" applyFill="1" applyBorder="1" applyAlignment="1">
      <alignment horizontal="center" vertical="center" wrapText="1"/>
    </xf>
    <xf numFmtId="43" fontId="6" fillId="0" borderId="10" xfId="2" applyFont="1" applyFill="1" applyBorder="1" applyAlignment="1">
      <alignment horizontal="center" vertical="center" wrapText="1"/>
    </xf>
    <xf numFmtId="167" fontId="10" fillId="18" borderId="4" xfId="3" applyNumberFormat="1" applyFont="1" applyFill="1" applyBorder="1" applyAlignment="1">
      <alignment horizontal="center" vertical="center" wrapText="1"/>
    </xf>
    <xf numFmtId="167" fontId="10" fillId="18" borderId="5" xfId="3" applyNumberFormat="1" applyFont="1" applyFill="1" applyBorder="1" applyAlignment="1">
      <alignment horizontal="center" vertical="center" wrapText="1"/>
    </xf>
    <xf numFmtId="10" fontId="0" fillId="17" borderId="4" xfId="3" applyNumberFormat="1" applyFont="1" applyFill="1" applyBorder="1" applyAlignment="1">
      <alignment horizontal="center" vertical="center" wrapText="1"/>
    </xf>
    <xf numFmtId="10" fontId="0" fillId="17" borderId="7" xfId="3" applyNumberFormat="1" applyFont="1" applyFill="1" applyBorder="1" applyAlignment="1">
      <alignment horizontal="center" vertical="center" wrapText="1"/>
    </xf>
    <xf numFmtId="10" fontId="0" fillId="17" borderId="5" xfId="3" applyNumberFormat="1" applyFont="1" applyFill="1" applyBorder="1" applyAlignment="1">
      <alignment horizontal="center" vertical="center" wrapText="1"/>
    </xf>
    <xf numFmtId="164" fontId="0" fillId="16" borderId="17" xfId="0" applyNumberFormat="1" applyFont="1" applyFill="1" applyBorder="1" applyAlignment="1">
      <alignment horizontal="center" vertical="center"/>
    </xf>
    <xf numFmtId="10" fontId="0" fillId="0" borderId="4" xfId="3" applyNumberFormat="1" applyFont="1" applyFill="1" applyBorder="1" applyAlignment="1">
      <alignment horizontal="center" vertical="center" wrapText="1"/>
    </xf>
    <xf numFmtId="10" fontId="0" fillId="0" borderId="7" xfId="3" applyNumberFormat="1" applyFont="1" applyFill="1" applyBorder="1" applyAlignment="1">
      <alignment horizontal="center" vertical="center" wrapText="1"/>
    </xf>
    <xf numFmtId="10" fontId="0" fillId="0" borderId="5" xfId="3" applyNumberFormat="1"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32" fillId="0" borderId="1" xfId="0" applyFont="1" applyBorder="1" applyAlignment="1">
      <alignment horizontal="left" vertical="center" wrapText="1"/>
    </xf>
    <xf numFmtId="165" fontId="17" fillId="18" borderId="20" xfId="2" applyNumberFormat="1" applyFont="1" applyFill="1" applyBorder="1" applyAlignment="1">
      <alignment horizontal="center" vertical="center" wrapText="1"/>
    </xf>
    <xf numFmtId="165" fontId="17" fillId="18" borderId="15" xfId="2" applyNumberFormat="1" applyFont="1" applyFill="1" applyBorder="1" applyAlignment="1">
      <alignment horizontal="center" vertical="center" wrapText="1"/>
    </xf>
    <xf numFmtId="43" fontId="6" fillId="0" borderId="21" xfId="2" applyFont="1" applyFill="1" applyBorder="1" applyAlignment="1">
      <alignment horizontal="left" vertical="center" wrapText="1"/>
    </xf>
    <xf numFmtId="43" fontId="6" fillId="0" borderId="61" xfId="2" applyFont="1" applyFill="1" applyBorder="1" applyAlignment="1">
      <alignment horizontal="left" vertical="center" wrapText="1"/>
    </xf>
    <xf numFmtId="165" fontId="6" fillId="17" borderId="20" xfId="2" applyNumberFormat="1" applyFont="1" applyFill="1" applyBorder="1" applyAlignment="1">
      <alignment horizontal="center" vertical="center" wrapText="1"/>
    </xf>
    <xf numFmtId="164" fontId="0" fillId="14" borderId="1" xfId="0" applyNumberFormat="1" applyFill="1" applyBorder="1" applyAlignment="1">
      <alignment horizontal="center" vertical="center"/>
    </xf>
    <xf numFmtId="0" fontId="0" fillId="14" borderId="1" xfId="0" applyFill="1" applyBorder="1" applyAlignment="1">
      <alignment horizontal="center" vertical="center"/>
    </xf>
    <xf numFmtId="0" fontId="0" fillId="0" borderId="1" xfId="0" applyBorder="1" applyAlignment="1">
      <alignment horizontal="center" vertical="center"/>
    </xf>
    <xf numFmtId="164" fontId="0" fillId="15" borderId="1" xfId="0" applyNumberFormat="1" applyFill="1" applyBorder="1" applyAlignment="1">
      <alignment horizontal="center" vertical="center"/>
    </xf>
    <xf numFmtId="0" fontId="0" fillId="15" borderId="1" xfId="0" applyFill="1" applyBorder="1" applyAlignment="1">
      <alignment horizontal="center" vertical="center"/>
    </xf>
    <xf numFmtId="164" fontId="0" fillId="16" borderId="4" xfId="0" applyNumberFormat="1" applyFill="1" applyBorder="1" applyAlignment="1">
      <alignment horizontal="center" vertical="center"/>
    </xf>
    <xf numFmtId="0" fontId="0" fillId="16" borderId="7" xfId="0" applyFill="1" applyBorder="1" applyAlignment="1">
      <alignment horizontal="center" vertical="center"/>
    </xf>
    <xf numFmtId="0" fontId="0" fillId="16" borderId="5" xfId="0" applyFill="1"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164" fontId="15" fillId="13" borderId="1" xfId="0" applyNumberFormat="1" applyFont="1" applyFill="1" applyBorder="1" applyAlignment="1">
      <alignment horizontal="center" vertical="center" wrapText="1"/>
    </xf>
    <xf numFmtId="0" fontId="8" fillId="4" borderId="4" xfId="0" applyFont="1" applyFill="1" applyBorder="1" applyAlignment="1">
      <alignment horizontal="left" vertical="center" wrapText="1"/>
    </xf>
    <xf numFmtId="0" fontId="8" fillId="4" borderId="5" xfId="0" applyFont="1" applyFill="1" applyBorder="1" applyAlignment="1">
      <alignment horizontal="left" vertical="center" wrapText="1"/>
    </xf>
    <xf numFmtId="164" fontId="0" fillId="9" borderId="1" xfId="0" applyNumberFormat="1" applyFill="1" applyBorder="1" applyAlignment="1">
      <alignment horizontal="center" vertical="center"/>
    </xf>
    <xf numFmtId="0" fontId="0" fillId="9" borderId="1" xfId="0" applyFill="1" applyBorder="1" applyAlignment="1">
      <alignment horizontal="center" vertical="center"/>
    </xf>
    <xf numFmtId="164" fontId="0" fillId="3" borderId="1" xfId="0" applyNumberFormat="1" applyFill="1" applyBorder="1" applyAlignment="1">
      <alignment horizontal="center" vertical="center"/>
    </xf>
    <xf numFmtId="0" fontId="0" fillId="3" borderId="1" xfId="0" applyFill="1" applyBorder="1" applyAlignment="1">
      <alignment horizontal="center" vertical="center"/>
    </xf>
    <xf numFmtId="164" fontId="15" fillId="11" borderId="1" xfId="0" applyNumberFormat="1" applyFont="1" applyFill="1" applyBorder="1" applyAlignment="1">
      <alignment horizontal="center" vertical="center" wrapText="1"/>
    </xf>
    <xf numFmtId="0" fontId="15" fillId="11" borderId="1" xfId="0" applyFont="1" applyFill="1" applyBorder="1" applyAlignment="1">
      <alignment horizontal="center" vertical="center" wrapText="1"/>
    </xf>
    <xf numFmtId="164" fontId="0" fillId="12" borderId="1" xfId="0" applyNumberFormat="1" applyFill="1" applyBorder="1" applyAlignment="1">
      <alignment horizontal="center" vertical="center"/>
    </xf>
    <xf numFmtId="0" fontId="0" fillId="12" borderId="1" xfId="0" applyFill="1" applyBorder="1" applyAlignment="1">
      <alignment horizontal="center" vertical="center"/>
    </xf>
    <xf numFmtId="164" fontId="0" fillId="8" borderId="1" xfId="0" applyNumberFormat="1" applyFill="1" applyBorder="1" applyAlignment="1">
      <alignment horizontal="center" vertical="center"/>
    </xf>
    <xf numFmtId="10" fontId="0" fillId="0" borderId="1" xfId="3" applyNumberFormat="1" applyFont="1" applyBorder="1" applyAlignment="1">
      <alignment horizontal="center" vertical="center"/>
    </xf>
    <xf numFmtId="164" fontId="0" fillId="10" borderId="1" xfId="0" applyNumberFormat="1" applyFill="1" applyBorder="1" applyAlignment="1">
      <alignment horizontal="center" vertical="center"/>
    </xf>
    <xf numFmtId="0" fontId="0" fillId="10" borderId="1" xfId="0" applyFill="1" applyBorder="1" applyAlignment="1">
      <alignment horizontal="center" vertical="center"/>
    </xf>
    <xf numFmtId="0" fontId="7" fillId="0" borderId="2" xfId="0" applyFont="1" applyBorder="1" applyAlignment="1">
      <alignment horizontal="left"/>
    </xf>
    <xf numFmtId="0" fontId="0" fillId="0" borderId="3" xfId="0" applyBorder="1" applyAlignment="1">
      <alignment horizontal="left"/>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cellXfs>
  <cellStyles count="4">
    <cellStyle name="Migliaia" xfId="2" builtinId="3"/>
    <cellStyle name="Normale" xfId="0" builtinId="0"/>
    <cellStyle name="Normale 2" xfId="1"/>
    <cellStyle name="Percentuale" xfId="3" builtinId="5"/>
  </cellStyles>
  <dxfs count="0"/>
  <tableStyles count="0" defaultTableStyle="TableStyleMedium2" defaultPivotStyle="PivotStyleLight16"/>
  <colors>
    <mruColors>
      <color rgb="FFFFFF99"/>
      <color rgb="FF00FF00"/>
      <color rgb="FF66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0</xdr:colOff>
      <xdr:row>55</xdr:row>
      <xdr:rowOff>339852</xdr:rowOff>
    </xdr:from>
    <xdr:ext cx="44450" cy="6350"/>
    <xdr:sp macro="" textlink="">
      <xdr:nvSpPr>
        <xdr:cNvPr id="2" name="Shape 3784">
          <a:extLst>
            <a:ext uri="{FF2B5EF4-FFF2-40B4-BE49-F238E27FC236}">
              <a16:creationId xmlns:a16="http://schemas.microsoft.com/office/drawing/2014/main" id="{A3CECD50-3F60-439A-AAC7-A62B0B92B7D4}"/>
            </a:ext>
          </a:extLst>
        </xdr:cNvPr>
        <xdr:cNvSpPr/>
      </xdr:nvSpPr>
      <xdr:spPr>
        <a:xfrm>
          <a:off x="0" y="22964775"/>
          <a:ext cx="44450" cy="6350"/>
        </a:xfrm>
        <a:custGeom>
          <a:avLst/>
          <a:gdLst/>
          <a:ahLst/>
          <a:cxnLst/>
          <a:rect l="0" t="0" r="0" b="0"/>
          <a:pathLst>
            <a:path w="44450" h="6350">
              <a:moveTo>
                <a:pt x="44196" y="0"/>
              </a:moveTo>
              <a:lnTo>
                <a:pt x="0" y="0"/>
              </a:lnTo>
              <a:lnTo>
                <a:pt x="0" y="6096"/>
              </a:lnTo>
              <a:lnTo>
                <a:pt x="44196" y="6096"/>
              </a:lnTo>
              <a:lnTo>
                <a:pt x="44196" y="0"/>
              </a:lnTo>
              <a:close/>
            </a:path>
          </a:pathLst>
        </a:custGeom>
        <a:solidFill>
          <a:srgbClr val="000000">
            <a:alpha val="50000"/>
          </a:srgbClr>
        </a:solidFill>
      </xdr:spPr>
    </xdr:sp>
    <xdr:clientData/>
  </xdr:oneCellAnchor>
  <xdr:oneCellAnchor>
    <xdr:from>
      <xdr:col>0</xdr:col>
      <xdr:colOff>0</xdr:colOff>
      <xdr:row>55</xdr:row>
      <xdr:rowOff>339852</xdr:rowOff>
    </xdr:from>
    <xdr:ext cx="44450" cy="6350"/>
    <xdr:sp macro="" textlink="">
      <xdr:nvSpPr>
        <xdr:cNvPr id="3" name="Shape 3784">
          <a:extLst>
            <a:ext uri="{FF2B5EF4-FFF2-40B4-BE49-F238E27FC236}">
              <a16:creationId xmlns:a16="http://schemas.microsoft.com/office/drawing/2014/main" id="{ACBBEDFB-27B7-4113-A676-DDDDC94A13CE}"/>
            </a:ext>
          </a:extLst>
        </xdr:cNvPr>
        <xdr:cNvSpPr/>
      </xdr:nvSpPr>
      <xdr:spPr>
        <a:xfrm>
          <a:off x="0" y="22964775"/>
          <a:ext cx="44450" cy="6350"/>
        </a:xfrm>
        <a:custGeom>
          <a:avLst/>
          <a:gdLst/>
          <a:ahLst/>
          <a:cxnLst/>
          <a:rect l="0" t="0" r="0" b="0"/>
          <a:pathLst>
            <a:path w="44450" h="6350">
              <a:moveTo>
                <a:pt x="44196" y="0"/>
              </a:moveTo>
              <a:lnTo>
                <a:pt x="0" y="0"/>
              </a:lnTo>
              <a:lnTo>
                <a:pt x="0" y="6096"/>
              </a:lnTo>
              <a:lnTo>
                <a:pt x="44196" y="6096"/>
              </a:lnTo>
              <a:lnTo>
                <a:pt x="44196" y="0"/>
              </a:lnTo>
              <a:close/>
            </a:path>
          </a:pathLst>
        </a:custGeom>
        <a:solidFill>
          <a:srgbClr val="000000">
            <a:alpha val="50000"/>
          </a:srgbClr>
        </a:solidFill>
      </xdr:spPr>
    </xdr:sp>
    <xdr:clientData/>
  </xdr:oneCellAnchor>
  <xdr:oneCellAnchor>
    <xdr:from>
      <xdr:col>0</xdr:col>
      <xdr:colOff>0</xdr:colOff>
      <xdr:row>34</xdr:row>
      <xdr:rowOff>339852</xdr:rowOff>
    </xdr:from>
    <xdr:ext cx="44450" cy="6350"/>
    <xdr:sp macro="" textlink="">
      <xdr:nvSpPr>
        <xdr:cNvPr id="4" name="Shape 3784">
          <a:extLst>
            <a:ext uri="{FF2B5EF4-FFF2-40B4-BE49-F238E27FC236}">
              <a16:creationId xmlns:a16="http://schemas.microsoft.com/office/drawing/2014/main" id="{DDEBA013-B26F-4036-A609-939465ADDF6A}"/>
            </a:ext>
          </a:extLst>
        </xdr:cNvPr>
        <xdr:cNvSpPr/>
      </xdr:nvSpPr>
      <xdr:spPr>
        <a:xfrm>
          <a:off x="0" y="15922752"/>
          <a:ext cx="44450" cy="6350"/>
        </a:xfrm>
        <a:custGeom>
          <a:avLst/>
          <a:gdLst/>
          <a:ahLst/>
          <a:cxnLst/>
          <a:rect l="0" t="0" r="0" b="0"/>
          <a:pathLst>
            <a:path w="44450" h="6350">
              <a:moveTo>
                <a:pt x="44196" y="0"/>
              </a:moveTo>
              <a:lnTo>
                <a:pt x="0" y="0"/>
              </a:lnTo>
              <a:lnTo>
                <a:pt x="0" y="6096"/>
              </a:lnTo>
              <a:lnTo>
                <a:pt x="44196" y="6096"/>
              </a:lnTo>
              <a:lnTo>
                <a:pt x="44196" y="0"/>
              </a:lnTo>
              <a:close/>
            </a:path>
          </a:pathLst>
        </a:custGeom>
        <a:solidFill>
          <a:srgbClr val="000000">
            <a:alpha val="50000"/>
          </a:srgbClr>
        </a:solidFill>
      </xdr:spPr>
    </xdr:sp>
    <xdr:clientData/>
  </xdr:oneCellAnchor>
  <xdr:oneCellAnchor>
    <xdr:from>
      <xdr:col>0</xdr:col>
      <xdr:colOff>0</xdr:colOff>
      <xdr:row>34</xdr:row>
      <xdr:rowOff>339852</xdr:rowOff>
    </xdr:from>
    <xdr:ext cx="44450" cy="6350"/>
    <xdr:sp macro="" textlink="">
      <xdr:nvSpPr>
        <xdr:cNvPr id="5" name="Shape 3784">
          <a:extLst>
            <a:ext uri="{FF2B5EF4-FFF2-40B4-BE49-F238E27FC236}">
              <a16:creationId xmlns:a16="http://schemas.microsoft.com/office/drawing/2014/main" id="{EB689F1A-20B3-4CBC-A657-0225D277F51C}"/>
            </a:ext>
          </a:extLst>
        </xdr:cNvPr>
        <xdr:cNvSpPr/>
      </xdr:nvSpPr>
      <xdr:spPr>
        <a:xfrm>
          <a:off x="0" y="15922752"/>
          <a:ext cx="44450" cy="6350"/>
        </a:xfrm>
        <a:custGeom>
          <a:avLst/>
          <a:gdLst/>
          <a:ahLst/>
          <a:cxnLst/>
          <a:rect l="0" t="0" r="0" b="0"/>
          <a:pathLst>
            <a:path w="44450" h="6350">
              <a:moveTo>
                <a:pt x="44196" y="0"/>
              </a:moveTo>
              <a:lnTo>
                <a:pt x="0" y="0"/>
              </a:lnTo>
              <a:lnTo>
                <a:pt x="0" y="6096"/>
              </a:lnTo>
              <a:lnTo>
                <a:pt x="44196" y="6096"/>
              </a:lnTo>
              <a:lnTo>
                <a:pt x="44196" y="0"/>
              </a:lnTo>
              <a:close/>
            </a:path>
          </a:pathLst>
        </a:custGeom>
        <a:solidFill>
          <a:srgbClr val="000000">
            <a:alpha val="50000"/>
          </a:srgbClr>
        </a:solidFill>
      </xdr:spPr>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36</xdr:row>
      <xdr:rowOff>339852</xdr:rowOff>
    </xdr:from>
    <xdr:ext cx="44450" cy="6350"/>
    <xdr:sp macro="" textlink="">
      <xdr:nvSpPr>
        <xdr:cNvPr id="2" name="Shape 3784">
          <a:extLst>
            <a:ext uri="{FF2B5EF4-FFF2-40B4-BE49-F238E27FC236}">
              <a16:creationId xmlns:a16="http://schemas.microsoft.com/office/drawing/2014/main" id="{1A96A9AE-1021-4F59-B5C7-1F4109B93A5D}"/>
            </a:ext>
          </a:extLst>
        </xdr:cNvPr>
        <xdr:cNvSpPr/>
      </xdr:nvSpPr>
      <xdr:spPr>
        <a:xfrm>
          <a:off x="0" y="15240000"/>
          <a:ext cx="44450" cy="6350"/>
        </a:xfrm>
        <a:custGeom>
          <a:avLst/>
          <a:gdLst/>
          <a:ahLst/>
          <a:cxnLst/>
          <a:rect l="0" t="0" r="0" b="0"/>
          <a:pathLst>
            <a:path w="44450" h="6350">
              <a:moveTo>
                <a:pt x="44196" y="0"/>
              </a:moveTo>
              <a:lnTo>
                <a:pt x="0" y="0"/>
              </a:lnTo>
              <a:lnTo>
                <a:pt x="0" y="6096"/>
              </a:lnTo>
              <a:lnTo>
                <a:pt x="44196" y="6096"/>
              </a:lnTo>
              <a:lnTo>
                <a:pt x="44196" y="0"/>
              </a:lnTo>
              <a:close/>
            </a:path>
          </a:pathLst>
        </a:custGeom>
        <a:solidFill>
          <a:srgbClr val="000000">
            <a:alpha val="50000"/>
          </a:srgbClr>
        </a:solidFill>
      </xdr:spPr>
    </xdr:sp>
    <xdr:clientData/>
  </xdr:oneCellAnchor>
  <xdr:oneCellAnchor>
    <xdr:from>
      <xdr:col>0</xdr:col>
      <xdr:colOff>0</xdr:colOff>
      <xdr:row>36</xdr:row>
      <xdr:rowOff>339852</xdr:rowOff>
    </xdr:from>
    <xdr:ext cx="44450" cy="6350"/>
    <xdr:sp macro="" textlink="">
      <xdr:nvSpPr>
        <xdr:cNvPr id="3" name="Shape 3784">
          <a:extLst>
            <a:ext uri="{FF2B5EF4-FFF2-40B4-BE49-F238E27FC236}">
              <a16:creationId xmlns:a16="http://schemas.microsoft.com/office/drawing/2014/main" id="{00600054-43C0-431F-856A-114E0E4F3810}"/>
            </a:ext>
          </a:extLst>
        </xdr:cNvPr>
        <xdr:cNvSpPr/>
      </xdr:nvSpPr>
      <xdr:spPr>
        <a:xfrm>
          <a:off x="0" y="15240000"/>
          <a:ext cx="44450" cy="6350"/>
        </a:xfrm>
        <a:custGeom>
          <a:avLst/>
          <a:gdLst/>
          <a:ahLst/>
          <a:cxnLst/>
          <a:rect l="0" t="0" r="0" b="0"/>
          <a:pathLst>
            <a:path w="44450" h="6350">
              <a:moveTo>
                <a:pt x="44196" y="0"/>
              </a:moveTo>
              <a:lnTo>
                <a:pt x="0" y="0"/>
              </a:lnTo>
              <a:lnTo>
                <a:pt x="0" y="6096"/>
              </a:lnTo>
              <a:lnTo>
                <a:pt x="44196" y="6096"/>
              </a:lnTo>
              <a:lnTo>
                <a:pt x="44196" y="0"/>
              </a:lnTo>
              <a:close/>
            </a:path>
          </a:pathLst>
        </a:custGeom>
        <a:solidFill>
          <a:srgbClr val="000000">
            <a:alpha val="50000"/>
          </a:srgbClr>
        </a:solidFill>
      </xdr:spPr>
    </xdr:sp>
    <xdr:clientData/>
  </xdr:oneCellAnchor>
  <xdr:oneCellAnchor>
    <xdr:from>
      <xdr:col>0</xdr:col>
      <xdr:colOff>0</xdr:colOff>
      <xdr:row>20</xdr:row>
      <xdr:rowOff>339852</xdr:rowOff>
    </xdr:from>
    <xdr:ext cx="44450" cy="6350"/>
    <xdr:sp macro="" textlink="">
      <xdr:nvSpPr>
        <xdr:cNvPr id="4" name="Shape 3784">
          <a:extLst>
            <a:ext uri="{FF2B5EF4-FFF2-40B4-BE49-F238E27FC236}">
              <a16:creationId xmlns:a16="http://schemas.microsoft.com/office/drawing/2014/main" id="{903B964A-74D1-4B6F-B7A3-A1C2A9F38A77}"/>
            </a:ext>
          </a:extLst>
        </xdr:cNvPr>
        <xdr:cNvSpPr/>
      </xdr:nvSpPr>
      <xdr:spPr>
        <a:xfrm>
          <a:off x="0" y="11122152"/>
          <a:ext cx="44450" cy="6350"/>
        </a:xfrm>
        <a:custGeom>
          <a:avLst/>
          <a:gdLst/>
          <a:ahLst/>
          <a:cxnLst/>
          <a:rect l="0" t="0" r="0" b="0"/>
          <a:pathLst>
            <a:path w="44450" h="6350">
              <a:moveTo>
                <a:pt x="44196" y="0"/>
              </a:moveTo>
              <a:lnTo>
                <a:pt x="0" y="0"/>
              </a:lnTo>
              <a:lnTo>
                <a:pt x="0" y="6096"/>
              </a:lnTo>
              <a:lnTo>
                <a:pt x="44196" y="6096"/>
              </a:lnTo>
              <a:lnTo>
                <a:pt x="44196" y="0"/>
              </a:lnTo>
              <a:close/>
            </a:path>
          </a:pathLst>
        </a:custGeom>
        <a:solidFill>
          <a:srgbClr val="000000">
            <a:alpha val="50000"/>
          </a:srgbClr>
        </a:solidFill>
      </xdr:spPr>
    </xdr:sp>
    <xdr:clientData/>
  </xdr:oneCellAnchor>
  <xdr:oneCellAnchor>
    <xdr:from>
      <xdr:col>0</xdr:col>
      <xdr:colOff>0</xdr:colOff>
      <xdr:row>20</xdr:row>
      <xdr:rowOff>339852</xdr:rowOff>
    </xdr:from>
    <xdr:ext cx="44450" cy="6350"/>
    <xdr:sp macro="" textlink="">
      <xdr:nvSpPr>
        <xdr:cNvPr id="5" name="Shape 3784">
          <a:extLst>
            <a:ext uri="{FF2B5EF4-FFF2-40B4-BE49-F238E27FC236}">
              <a16:creationId xmlns:a16="http://schemas.microsoft.com/office/drawing/2014/main" id="{ABBB23DF-0926-4382-9993-AE1AD0A23D0B}"/>
            </a:ext>
          </a:extLst>
        </xdr:cNvPr>
        <xdr:cNvSpPr/>
      </xdr:nvSpPr>
      <xdr:spPr>
        <a:xfrm>
          <a:off x="0" y="11122152"/>
          <a:ext cx="44450" cy="6350"/>
        </a:xfrm>
        <a:custGeom>
          <a:avLst/>
          <a:gdLst/>
          <a:ahLst/>
          <a:cxnLst/>
          <a:rect l="0" t="0" r="0" b="0"/>
          <a:pathLst>
            <a:path w="44450" h="6350">
              <a:moveTo>
                <a:pt x="44196" y="0"/>
              </a:moveTo>
              <a:lnTo>
                <a:pt x="0" y="0"/>
              </a:lnTo>
              <a:lnTo>
                <a:pt x="0" y="6096"/>
              </a:lnTo>
              <a:lnTo>
                <a:pt x="44196" y="6096"/>
              </a:lnTo>
              <a:lnTo>
                <a:pt x="44196" y="0"/>
              </a:lnTo>
              <a:close/>
            </a:path>
          </a:pathLst>
        </a:custGeom>
        <a:solidFill>
          <a:srgbClr val="000000">
            <a:alpha val="50000"/>
          </a:srgbClr>
        </a:solidFill>
      </xdr:spPr>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50</xdr:row>
      <xdr:rowOff>339852</xdr:rowOff>
    </xdr:from>
    <xdr:ext cx="44450" cy="6350"/>
    <xdr:sp macro="" textlink="">
      <xdr:nvSpPr>
        <xdr:cNvPr id="2" name="Shape 3784">
          <a:extLst>
            <a:ext uri="{FF2B5EF4-FFF2-40B4-BE49-F238E27FC236}">
              <a16:creationId xmlns:a16="http://schemas.microsoft.com/office/drawing/2014/main" id="{00000000-0008-0000-0000-000002000000}"/>
            </a:ext>
          </a:extLst>
        </xdr:cNvPr>
        <xdr:cNvSpPr/>
      </xdr:nvSpPr>
      <xdr:spPr>
        <a:xfrm>
          <a:off x="0" y="24847677"/>
          <a:ext cx="44450" cy="6350"/>
        </a:xfrm>
        <a:custGeom>
          <a:avLst/>
          <a:gdLst/>
          <a:ahLst/>
          <a:cxnLst/>
          <a:rect l="0" t="0" r="0" b="0"/>
          <a:pathLst>
            <a:path w="44450" h="6350">
              <a:moveTo>
                <a:pt x="44196" y="0"/>
              </a:moveTo>
              <a:lnTo>
                <a:pt x="0" y="0"/>
              </a:lnTo>
              <a:lnTo>
                <a:pt x="0" y="6096"/>
              </a:lnTo>
              <a:lnTo>
                <a:pt x="44196" y="6096"/>
              </a:lnTo>
              <a:lnTo>
                <a:pt x="44196" y="0"/>
              </a:lnTo>
              <a:close/>
            </a:path>
          </a:pathLst>
        </a:custGeom>
        <a:solidFill>
          <a:srgbClr val="000000">
            <a:alpha val="50000"/>
          </a:srgbClr>
        </a:solidFill>
      </xdr:spPr>
    </xdr:sp>
    <xdr:clientData/>
  </xdr:oneCellAnchor>
  <xdr:oneCellAnchor>
    <xdr:from>
      <xdr:col>0</xdr:col>
      <xdr:colOff>0</xdr:colOff>
      <xdr:row>50</xdr:row>
      <xdr:rowOff>339852</xdr:rowOff>
    </xdr:from>
    <xdr:ext cx="44450" cy="6350"/>
    <xdr:sp macro="" textlink="">
      <xdr:nvSpPr>
        <xdr:cNvPr id="3" name="Shape 3784">
          <a:extLst>
            <a:ext uri="{FF2B5EF4-FFF2-40B4-BE49-F238E27FC236}">
              <a16:creationId xmlns:a16="http://schemas.microsoft.com/office/drawing/2014/main" id="{00000000-0008-0000-0000-000003000000}"/>
            </a:ext>
          </a:extLst>
        </xdr:cNvPr>
        <xdr:cNvSpPr/>
      </xdr:nvSpPr>
      <xdr:spPr>
        <a:xfrm>
          <a:off x="0" y="24847677"/>
          <a:ext cx="44450" cy="6350"/>
        </a:xfrm>
        <a:custGeom>
          <a:avLst/>
          <a:gdLst/>
          <a:ahLst/>
          <a:cxnLst/>
          <a:rect l="0" t="0" r="0" b="0"/>
          <a:pathLst>
            <a:path w="44450" h="6350">
              <a:moveTo>
                <a:pt x="44196" y="0"/>
              </a:moveTo>
              <a:lnTo>
                <a:pt x="0" y="0"/>
              </a:lnTo>
              <a:lnTo>
                <a:pt x="0" y="6096"/>
              </a:lnTo>
              <a:lnTo>
                <a:pt x="44196" y="6096"/>
              </a:lnTo>
              <a:lnTo>
                <a:pt x="44196" y="0"/>
              </a:lnTo>
              <a:close/>
            </a:path>
          </a:pathLst>
        </a:custGeom>
        <a:solidFill>
          <a:srgbClr val="000000">
            <a:alpha val="50000"/>
          </a:srgbClr>
        </a:solidFill>
      </xdr:spPr>
    </xdr:sp>
    <xdr:clientData/>
  </xdr:oneCellAnchor>
  <xdr:oneCellAnchor>
    <xdr:from>
      <xdr:col>0</xdr:col>
      <xdr:colOff>0</xdr:colOff>
      <xdr:row>32</xdr:row>
      <xdr:rowOff>339852</xdr:rowOff>
    </xdr:from>
    <xdr:ext cx="44450" cy="6350"/>
    <xdr:sp macro="" textlink="">
      <xdr:nvSpPr>
        <xdr:cNvPr id="4" name="Shape 3784">
          <a:extLst>
            <a:ext uri="{FF2B5EF4-FFF2-40B4-BE49-F238E27FC236}">
              <a16:creationId xmlns:a16="http://schemas.microsoft.com/office/drawing/2014/main" id="{00000000-0008-0000-0000-000004000000}"/>
            </a:ext>
          </a:extLst>
        </xdr:cNvPr>
        <xdr:cNvSpPr/>
      </xdr:nvSpPr>
      <xdr:spPr>
        <a:xfrm>
          <a:off x="0" y="27438477"/>
          <a:ext cx="44450" cy="6350"/>
        </a:xfrm>
        <a:custGeom>
          <a:avLst/>
          <a:gdLst/>
          <a:ahLst/>
          <a:cxnLst/>
          <a:rect l="0" t="0" r="0" b="0"/>
          <a:pathLst>
            <a:path w="44450" h="6350">
              <a:moveTo>
                <a:pt x="44196" y="0"/>
              </a:moveTo>
              <a:lnTo>
                <a:pt x="0" y="0"/>
              </a:lnTo>
              <a:lnTo>
                <a:pt x="0" y="6096"/>
              </a:lnTo>
              <a:lnTo>
                <a:pt x="44196" y="6096"/>
              </a:lnTo>
              <a:lnTo>
                <a:pt x="44196" y="0"/>
              </a:lnTo>
              <a:close/>
            </a:path>
          </a:pathLst>
        </a:custGeom>
        <a:solidFill>
          <a:srgbClr val="000000">
            <a:alpha val="50000"/>
          </a:srgbClr>
        </a:solidFill>
      </xdr:spPr>
    </xdr:sp>
    <xdr:clientData/>
  </xdr:oneCellAnchor>
  <xdr:oneCellAnchor>
    <xdr:from>
      <xdr:col>0</xdr:col>
      <xdr:colOff>0</xdr:colOff>
      <xdr:row>32</xdr:row>
      <xdr:rowOff>339852</xdr:rowOff>
    </xdr:from>
    <xdr:ext cx="44450" cy="6350"/>
    <xdr:sp macro="" textlink="">
      <xdr:nvSpPr>
        <xdr:cNvPr id="5" name="Shape 3784">
          <a:extLst>
            <a:ext uri="{FF2B5EF4-FFF2-40B4-BE49-F238E27FC236}">
              <a16:creationId xmlns:a16="http://schemas.microsoft.com/office/drawing/2014/main" id="{00000000-0008-0000-0000-000005000000}"/>
            </a:ext>
          </a:extLst>
        </xdr:cNvPr>
        <xdr:cNvSpPr/>
      </xdr:nvSpPr>
      <xdr:spPr>
        <a:xfrm>
          <a:off x="0" y="27438477"/>
          <a:ext cx="44450" cy="6350"/>
        </a:xfrm>
        <a:custGeom>
          <a:avLst/>
          <a:gdLst/>
          <a:ahLst/>
          <a:cxnLst/>
          <a:rect l="0" t="0" r="0" b="0"/>
          <a:pathLst>
            <a:path w="44450" h="6350">
              <a:moveTo>
                <a:pt x="44196" y="0"/>
              </a:moveTo>
              <a:lnTo>
                <a:pt x="0" y="0"/>
              </a:lnTo>
              <a:lnTo>
                <a:pt x="0" y="6096"/>
              </a:lnTo>
              <a:lnTo>
                <a:pt x="44196" y="6096"/>
              </a:lnTo>
              <a:lnTo>
                <a:pt x="44196" y="0"/>
              </a:lnTo>
              <a:close/>
            </a:path>
          </a:pathLst>
        </a:custGeom>
        <a:solidFill>
          <a:srgbClr val="000000">
            <a:alpha val="50000"/>
          </a:srgbClr>
        </a:solidFill>
      </xdr:spPr>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23</xdr:row>
      <xdr:rowOff>339852</xdr:rowOff>
    </xdr:from>
    <xdr:ext cx="44450" cy="6350"/>
    <xdr:sp macro="" textlink="">
      <xdr:nvSpPr>
        <xdr:cNvPr id="4" name="Shape 3784">
          <a:extLst>
            <a:ext uri="{FF2B5EF4-FFF2-40B4-BE49-F238E27FC236}">
              <a16:creationId xmlns:a16="http://schemas.microsoft.com/office/drawing/2014/main" id="{00000000-0008-0000-0100-000004000000}"/>
            </a:ext>
          </a:extLst>
        </xdr:cNvPr>
        <xdr:cNvSpPr/>
      </xdr:nvSpPr>
      <xdr:spPr>
        <a:xfrm>
          <a:off x="609600" y="3479292"/>
          <a:ext cx="44450" cy="6350"/>
        </a:xfrm>
        <a:custGeom>
          <a:avLst/>
          <a:gdLst/>
          <a:ahLst/>
          <a:cxnLst/>
          <a:rect l="0" t="0" r="0" b="0"/>
          <a:pathLst>
            <a:path w="44450" h="6350">
              <a:moveTo>
                <a:pt x="44196" y="0"/>
              </a:moveTo>
              <a:lnTo>
                <a:pt x="0" y="0"/>
              </a:lnTo>
              <a:lnTo>
                <a:pt x="0" y="6096"/>
              </a:lnTo>
              <a:lnTo>
                <a:pt x="44196" y="6096"/>
              </a:lnTo>
              <a:lnTo>
                <a:pt x="44196" y="0"/>
              </a:lnTo>
              <a:close/>
            </a:path>
          </a:pathLst>
        </a:custGeom>
        <a:solidFill>
          <a:srgbClr val="000000">
            <a:alpha val="50000"/>
          </a:srgbClr>
        </a:solidFill>
      </xdr:spPr>
    </xdr:sp>
    <xdr:clientData/>
  </xdr:oneCellAnchor>
  <xdr:oneCellAnchor>
    <xdr:from>
      <xdr:col>0</xdr:col>
      <xdr:colOff>0</xdr:colOff>
      <xdr:row>23</xdr:row>
      <xdr:rowOff>339852</xdr:rowOff>
    </xdr:from>
    <xdr:ext cx="44450" cy="6350"/>
    <xdr:sp macro="" textlink="">
      <xdr:nvSpPr>
        <xdr:cNvPr id="5" name="Shape 3784">
          <a:extLst>
            <a:ext uri="{FF2B5EF4-FFF2-40B4-BE49-F238E27FC236}">
              <a16:creationId xmlns:a16="http://schemas.microsoft.com/office/drawing/2014/main" id="{00000000-0008-0000-0100-000005000000}"/>
            </a:ext>
          </a:extLst>
        </xdr:cNvPr>
        <xdr:cNvSpPr/>
      </xdr:nvSpPr>
      <xdr:spPr>
        <a:xfrm>
          <a:off x="609600" y="3479292"/>
          <a:ext cx="44450" cy="6350"/>
        </a:xfrm>
        <a:custGeom>
          <a:avLst/>
          <a:gdLst/>
          <a:ahLst/>
          <a:cxnLst/>
          <a:rect l="0" t="0" r="0" b="0"/>
          <a:pathLst>
            <a:path w="44450" h="6350">
              <a:moveTo>
                <a:pt x="44196" y="0"/>
              </a:moveTo>
              <a:lnTo>
                <a:pt x="0" y="0"/>
              </a:lnTo>
              <a:lnTo>
                <a:pt x="0" y="6096"/>
              </a:lnTo>
              <a:lnTo>
                <a:pt x="44196" y="6096"/>
              </a:lnTo>
              <a:lnTo>
                <a:pt x="44196" y="0"/>
              </a:lnTo>
              <a:close/>
            </a:path>
          </a:pathLst>
        </a:custGeom>
        <a:solidFill>
          <a:srgbClr val="000000">
            <a:alpha val="50000"/>
          </a:srgbClr>
        </a:solidFill>
      </xdr:spPr>
    </xdr:sp>
    <xdr:clientData/>
  </xdr:oneCellAnchor>
  <xdr:oneCellAnchor>
    <xdr:from>
      <xdr:col>0</xdr:col>
      <xdr:colOff>0</xdr:colOff>
      <xdr:row>27</xdr:row>
      <xdr:rowOff>339852</xdr:rowOff>
    </xdr:from>
    <xdr:ext cx="44450" cy="6350"/>
    <xdr:sp macro="" textlink="">
      <xdr:nvSpPr>
        <xdr:cNvPr id="6" name="Shape 3784">
          <a:extLst>
            <a:ext uri="{FF2B5EF4-FFF2-40B4-BE49-F238E27FC236}">
              <a16:creationId xmlns:a16="http://schemas.microsoft.com/office/drawing/2014/main" id="{00000000-0008-0000-0100-000006000000}"/>
            </a:ext>
          </a:extLst>
        </xdr:cNvPr>
        <xdr:cNvSpPr/>
      </xdr:nvSpPr>
      <xdr:spPr>
        <a:xfrm>
          <a:off x="457200" y="8480552"/>
          <a:ext cx="44450" cy="6350"/>
        </a:xfrm>
        <a:custGeom>
          <a:avLst/>
          <a:gdLst/>
          <a:ahLst/>
          <a:cxnLst/>
          <a:rect l="0" t="0" r="0" b="0"/>
          <a:pathLst>
            <a:path w="44450" h="6350">
              <a:moveTo>
                <a:pt x="44196" y="0"/>
              </a:moveTo>
              <a:lnTo>
                <a:pt x="0" y="0"/>
              </a:lnTo>
              <a:lnTo>
                <a:pt x="0" y="6096"/>
              </a:lnTo>
              <a:lnTo>
                <a:pt x="44196" y="6096"/>
              </a:lnTo>
              <a:lnTo>
                <a:pt x="44196" y="0"/>
              </a:lnTo>
              <a:close/>
            </a:path>
          </a:pathLst>
        </a:custGeom>
        <a:solidFill>
          <a:srgbClr val="000000">
            <a:alpha val="50000"/>
          </a:srgbClr>
        </a:solidFill>
      </xdr:spPr>
    </xdr:sp>
    <xdr:clientData/>
  </xdr:oneCellAnchor>
  <xdr:oneCellAnchor>
    <xdr:from>
      <xdr:col>0</xdr:col>
      <xdr:colOff>0</xdr:colOff>
      <xdr:row>27</xdr:row>
      <xdr:rowOff>339852</xdr:rowOff>
    </xdr:from>
    <xdr:ext cx="44450" cy="6350"/>
    <xdr:sp macro="" textlink="">
      <xdr:nvSpPr>
        <xdr:cNvPr id="7" name="Shape 3784">
          <a:extLst>
            <a:ext uri="{FF2B5EF4-FFF2-40B4-BE49-F238E27FC236}">
              <a16:creationId xmlns:a16="http://schemas.microsoft.com/office/drawing/2014/main" id="{00000000-0008-0000-0100-000007000000}"/>
            </a:ext>
          </a:extLst>
        </xdr:cNvPr>
        <xdr:cNvSpPr/>
      </xdr:nvSpPr>
      <xdr:spPr>
        <a:xfrm>
          <a:off x="457200" y="8480552"/>
          <a:ext cx="44450" cy="6350"/>
        </a:xfrm>
        <a:custGeom>
          <a:avLst/>
          <a:gdLst/>
          <a:ahLst/>
          <a:cxnLst/>
          <a:rect l="0" t="0" r="0" b="0"/>
          <a:pathLst>
            <a:path w="44450" h="6350">
              <a:moveTo>
                <a:pt x="44196" y="0"/>
              </a:moveTo>
              <a:lnTo>
                <a:pt x="0" y="0"/>
              </a:lnTo>
              <a:lnTo>
                <a:pt x="0" y="6096"/>
              </a:lnTo>
              <a:lnTo>
                <a:pt x="44196" y="6096"/>
              </a:lnTo>
              <a:lnTo>
                <a:pt x="44196" y="0"/>
              </a:lnTo>
              <a:close/>
            </a:path>
          </a:pathLst>
        </a:custGeom>
        <a:solidFill>
          <a:srgbClr val="000000">
            <a:alpha val="50000"/>
          </a:srgbClr>
        </a:solidFill>
      </xdr:spPr>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B63"/>
  <sheetViews>
    <sheetView tabSelected="1" topLeftCell="J44" zoomScale="110" zoomScaleNormal="120" workbookViewId="0">
      <selection activeCell="L35" sqref="L35:L36"/>
    </sheetView>
  </sheetViews>
  <sheetFormatPr defaultColWidth="8.81640625" defaultRowHeight="14.5"/>
  <cols>
    <col min="1" max="1" width="27" customWidth="1"/>
    <col min="2" max="2" width="6.36328125" style="23" customWidth="1"/>
    <col min="3" max="3" width="33.6328125" customWidth="1"/>
    <col min="4" max="4" width="13.1796875" customWidth="1"/>
    <col min="5" max="5" width="38.36328125" hidden="1" customWidth="1"/>
    <col min="6" max="6" width="27.36328125" hidden="1" customWidth="1"/>
    <col min="7" max="7" width="22.453125" hidden="1" customWidth="1"/>
    <col min="8" max="8" width="14.81640625" bestFit="1" customWidth="1"/>
    <col min="9" max="9" width="10.1796875" customWidth="1"/>
    <col min="10" max="10" width="10" customWidth="1"/>
    <col min="11" max="12" width="10.81640625" customWidth="1"/>
    <col min="13" max="13" width="58.453125" customWidth="1"/>
    <col min="14" max="15" width="10" customWidth="1"/>
    <col min="16" max="16" width="7.453125" customWidth="1"/>
    <col min="17" max="17" width="9.81640625" customWidth="1"/>
    <col min="18" max="18" width="7.453125" customWidth="1"/>
    <col min="19" max="19" width="2.453125" customWidth="1"/>
    <col min="20" max="20" width="9" customWidth="1"/>
    <col min="21" max="21" width="10" hidden="1" customWidth="1"/>
    <col min="22" max="22" width="0" hidden="1" customWidth="1"/>
    <col min="23" max="23" width="10" hidden="1" customWidth="1"/>
  </cols>
  <sheetData>
    <row r="1" spans="1:23" ht="26.5" customHeight="1" thickBot="1">
      <c r="A1" s="117"/>
    </row>
    <row r="2" spans="1:23" ht="60" customHeight="1" thickBot="1">
      <c r="I2" s="381" t="s">
        <v>388</v>
      </c>
      <c r="J2" s="382"/>
      <c r="K2" s="383" t="s">
        <v>287</v>
      </c>
      <c r="L2" s="384"/>
      <c r="M2" s="119"/>
      <c r="N2" s="119"/>
      <c r="O2" s="119"/>
      <c r="P2" s="119"/>
    </row>
    <row r="3" spans="1:23" ht="71" customHeight="1">
      <c r="A3" s="120" t="s">
        <v>103</v>
      </c>
      <c r="B3" s="120" t="s">
        <v>135</v>
      </c>
      <c r="C3" s="120" t="s">
        <v>302</v>
      </c>
      <c r="D3" s="120" t="s">
        <v>299</v>
      </c>
      <c r="E3" s="120" t="s">
        <v>104</v>
      </c>
      <c r="F3" s="120" t="s">
        <v>278</v>
      </c>
      <c r="G3" s="120" t="s">
        <v>256</v>
      </c>
      <c r="H3" s="120" t="s">
        <v>319</v>
      </c>
      <c r="I3" s="120" t="s">
        <v>275</v>
      </c>
      <c r="J3" s="121" t="s">
        <v>276</v>
      </c>
      <c r="K3" s="87" t="s">
        <v>291</v>
      </c>
      <c r="L3" s="88" t="s">
        <v>292</v>
      </c>
      <c r="M3" s="122" t="s">
        <v>277</v>
      </c>
      <c r="N3" s="121" t="s">
        <v>293</v>
      </c>
      <c r="O3" s="43" t="s">
        <v>289</v>
      </c>
      <c r="P3" s="123" t="s">
        <v>294</v>
      </c>
      <c r="Q3" s="385" t="s">
        <v>288</v>
      </c>
      <c r="R3" s="386"/>
    </row>
    <row r="4" spans="1:23" ht="25" customHeight="1">
      <c r="A4" s="124"/>
      <c r="B4" s="125"/>
      <c r="C4" s="125"/>
      <c r="D4" s="125"/>
      <c r="E4" s="125"/>
      <c r="F4" s="125"/>
      <c r="G4" s="125"/>
      <c r="H4" s="126"/>
      <c r="I4" s="37"/>
      <c r="J4" s="45"/>
      <c r="K4" s="195"/>
      <c r="L4" s="181">
        <v>350.98200000000003</v>
      </c>
      <c r="M4" s="37"/>
      <c r="N4" s="45"/>
      <c r="O4" s="49"/>
      <c r="P4" s="45"/>
      <c r="Q4" s="74">
        <v>638</v>
      </c>
      <c r="R4" s="75" t="s">
        <v>245</v>
      </c>
      <c r="U4">
        <f>657.21-638</f>
        <v>19.210000000000036</v>
      </c>
      <c r="V4" s="94">
        <f>(Q4-U4)/Q4</f>
        <v>0.9698902821316614</v>
      </c>
      <c r="W4" s="127">
        <f>1-V4</f>
        <v>3.0109717868338604E-2</v>
      </c>
    </row>
    <row r="5" spans="1:23" ht="39" hidden="1" customHeight="1">
      <c r="A5" s="339" t="s">
        <v>75</v>
      </c>
      <c r="B5" s="342">
        <v>72</v>
      </c>
      <c r="C5" s="205" t="s">
        <v>303</v>
      </c>
      <c r="D5" s="128" t="s">
        <v>133</v>
      </c>
      <c r="E5" s="130" t="s">
        <v>131</v>
      </c>
      <c r="F5" s="130"/>
      <c r="G5" s="387" t="s">
        <v>257</v>
      </c>
      <c r="H5" s="131"/>
      <c r="I5" s="95"/>
      <c r="J5" s="96"/>
      <c r="K5" s="196">
        <v>0</v>
      </c>
      <c r="L5" s="182">
        <v>0</v>
      </c>
      <c r="M5" s="85"/>
      <c r="N5" s="364">
        <f>L4*R5</f>
        <v>117.72750470219435</v>
      </c>
      <c r="O5" s="365">
        <f>SUM(L5:L17)</f>
        <v>135.05000000000001</v>
      </c>
      <c r="P5" s="388">
        <f>O5-N5</f>
        <v>17.322495297805659</v>
      </c>
      <c r="Q5" s="367">
        <v>214</v>
      </c>
      <c r="R5" s="324">
        <f>Q5/$Q$4</f>
        <v>0.33542319749216298</v>
      </c>
      <c r="U5" s="367">
        <f>Q5*$V$4</f>
        <v>207.55652037617554</v>
      </c>
    </row>
    <row r="6" spans="1:23" ht="39" customHeight="1">
      <c r="A6" s="375"/>
      <c r="B6" s="338"/>
      <c r="C6" s="108" t="s">
        <v>314</v>
      </c>
      <c r="D6" s="107" t="s">
        <v>313</v>
      </c>
      <c r="E6" s="108" t="s">
        <v>131</v>
      </c>
      <c r="F6" s="108" t="s">
        <v>301</v>
      </c>
      <c r="G6" s="374"/>
      <c r="H6" s="133" t="s">
        <v>321</v>
      </c>
      <c r="I6" s="97">
        <v>0</v>
      </c>
      <c r="J6" s="46">
        <v>0</v>
      </c>
      <c r="K6" s="197">
        <f>(2000*100)/1000000</f>
        <v>0.2</v>
      </c>
      <c r="L6" s="183">
        <f>K6*5</f>
        <v>1</v>
      </c>
      <c r="M6" s="48" t="s">
        <v>297</v>
      </c>
      <c r="N6" s="351"/>
      <c r="O6" s="353"/>
      <c r="P6" s="389"/>
      <c r="Q6" s="368"/>
      <c r="R6" s="391"/>
      <c r="U6" s="368"/>
    </row>
    <row r="7" spans="1:23" ht="62.25" customHeight="1">
      <c r="A7" s="370" t="s">
        <v>94</v>
      </c>
      <c r="B7" s="337">
        <v>71</v>
      </c>
      <c r="C7" s="133" t="s">
        <v>315</v>
      </c>
      <c r="D7" s="132" t="s">
        <v>132</v>
      </c>
      <c r="E7" s="133" t="s">
        <v>195</v>
      </c>
      <c r="F7" s="133" t="s">
        <v>284</v>
      </c>
      <c r="G7" s="118" t="s">
        <v>258</v>
      </c>
      <c r="H7" s="133" t="s">
        <v>320</v>
      </c>
      <c r="I7" s="97">
        <v>7.5</v>
      </c>
      <c r="J7" s="46">
        <f>I7*5</f>
        <v>37.5</v>
      </c>
      <c r="K7" s="197">
        <f>I7</f>
        <v>7.5</v>
      </c>
      <c r="L7" s="183">
        <f>K7*5</f>
        <v>37.5</v>
      </c>
      <c r="M7" s="48" t="s">
        <v>298</v>
      </c>
      <c r="N7" s="351"/>
      <c r="O7" s="353"/>
      <c r="P7" s="389"/>
      <c r="Q7" s="368"/>
      <c r="R7" s="391"/>
      <c r="U7" s="368"/>
    </row>
    <row r="8" spans="1:23" ht="39" hidden="1" customHeight="1">
      <c r="A8" s="375"/>
      <c r="B8" s="338"/>
      <c r="C8" s="135" t="s">
        <v>29</v>
      </c>
      <c r="D8" s="132" t="s">
        <v>133</v>
      </c>
      <c r="E8" s="133" t="s">
        <v>195</v>
      </c>
      <c r="F8" s="133" t="s">
        <v>251</v>
      </c>
      <c r="G8" s="118" t="s">
        <v>259</v>
      </c>
      <c r="H8" s="133"/>
      <c r="I8" s="97"/>
      <c r="J8" s="46"/>
      <c r="K8" s="197">
        <v>0</v>
      </c>
      <c r="L8" s="184">
        <v>0</v>
      </c>
      <c r="M8" s="48"/>
      <c r="N8" s="351"/>
      <c r="O8" s="353"/>
      <c r="P8" s="389"/>
      <c r="Q8" s="368"/>
      <c r="R8" s="391"/>
      <c r="T8" s="31"/>
      <c r="U8" s="368"/>
    </row>
    <row r="9" spans="1:23" ht="51.75" customHeight="1">
      <c r="A9" s="370" t="s">
        <v>95</v>
      </c>
      <c r="B9" s="337">
        <v>70</v>
      </c>
      <c r="C9" s="109" t="s">
        <v>316</v>
      </c>
      <c r="D9" s="107" t="s">
        <v>318</v>
      </c>
      <c r="E9" s="108" t="s">
        <v>209</v>
      </c>
      <c r="F9" s="108" t="s">
        <v>253</v>
      </c>
      <c r="G9" s="118" t="s">
        <v>260</v>
      </c>
      <c r="H9" s="133" t="s">
        <v>321</v>
      </c>
      <c r="I9" s="97">
        <v>0</v>
      </c>
      <c r="J9" s="46">
        <v>0</v>
      </c>
      <c r="K9" s="197">
        <f>(2000*250)/1000000</f>
        <v>0.5</v>
      </c>
      <c r="L9" s="183">
        <f>K9*5</f>
        <v>2.5</v>
      </c>
      <c r="M9" s="48" t="s">
        <v>300</v>
      </c>
      <c r="N9" s="351"/>
      <c r="O9" s="353"/>
      <c r="P9" s="389"/>
      <c r="Q9" s="368"/>
      <c r="R9" s="391"/>
      <c r="U9" s="368"/>
    </row>
    <row r="10" spans="1:23" ht="51" customHeight="1">
      <c r="A10" s="318"/>
      <c r="B10" s="320"/>
      <c r="C10" s="109" t="s">
        <v>304</v>
      </c>
      <c r="D10" s="107" t="s">
        <v>318</v>
      </c>
      <c r="E10" s="108" t="s">
        <v>150</v>
      </c>
      <c r="F10" s="108" t="s">
        <v>279</v>
      </c>
      <c r="G10" s="118" t="s">
        <v>261</v>
      </c>
      <c r="H10" s="133" t="s">
        <v>321</v>
      </c>
      <c r="I10" s="97">
        <v>0</v>
      </c>
      <c r="J10" s="46">
        <v>0</v>
      </c>
      <c r="K10" s="197">
        <f>((5000*300)+(10000*150)+(6000*100))/1000000</f>
        <v>3.6</v>
      </c>
      <c r="L10" s="183">
        <f>K10*5</f>
        <v>18</v>
      </c>
      <c r="M10" s="48" t="s">
        <v>305</v>
      </c>
      <c r="N10" s="351"/>
      <c r="O10" s="353"/>
      <c r="P10" s="389"/>
      <c r="Q10" s="368"/>
      <c r="R10" s="391"/>
      <c r="S10" s="31"/>
      <c r="U10" s="368"/>
    </row>
    <row r="11" spans="1:23" ht="57" customHeight="1">
      <c r="A11" s="318"/>
      <c r="B11" s="320"/>
      <c r="C11" s="135" t="s">
        <v>308</v>
      </c>
      <c r="D11" s="132" t="s">
        <v>132</v>
      </c>
      <c r="E11" s="133" t="s">
        <v>150</v>
      </c>
      <c r="F11" s="133" t="s">
        <v>280</v>
      </c>
      <c r="G11" s="118" t="s">
        <v>261</v>
      </c>
      <c r="H11" s="133" t="s">
        <v>321</v>
      </c>
      <c r="I11" s="97">
        <v>4.6500000000000004</v>
      </c>
      <c r="J11" s="46">
        <f>I11*5</f>
        <v>23.25</v>
      </c>
      <c r="K11" s="197">
        <f>I11</f>
        <v>4.6500000000000004</v>
      </c>
      <c r="L11" s="183">
        <f>K11*5</f>
        <v>23.25</v>
      </c>
      <c r="M11" s="48" t="s">
        <v>324</v>
      </c>
      <c r="N11" s="351"/>
      <c r="O11" s="353"/>
      <c r="P11" s="389"/>
      <c r="Q11" s="368"/>
      <c r="R11" s="391"/>
      <c r="U11" s="368"/>
      <c r="W11" s="31"/>
    </row>
    <row r="12" spans="1:23" ht="54" hidden="1" customHeight="1">
      <c r="A12" s="318"/>
      <c r="B12" s="320"/>
      <c r="C12" s="135" t="s">
        <v>252</v>
      </c>
      <c r="D12" s="132" t="s">
        <v>133</v>
      </c>
      <c r="E12" s="136"/>
      <c r="F12" s="133"/>
      <c r="G12" s="137"/>
      <c r="H12" s="133" t="s">
        <v>321</v>
      </c>
      <c r="I12" s="97"/>
      <c r="J12" s="46"/>
      <c r="K12" s="197">
        <v>0</v>
      </c>
      <c r="L12" s="184">
        <v>0</v>
      </c>
      <c r="M12" s="48" t="s">
        <v>325</v>
      </c>
      <c r="N12" s="351"/>
      <c r="O12" s="353"/>
      <c r="P12" s="389"/>
      <c r="Q12" s="368"/>
      <c r="R12" s="391"/>
      <c r="U12" s="368"/>
    </row>
    <row r="13" spans="1:23" ht="41.25" customHeight="1">
      <c r="A13" s="318"/>
      <c r="B13" s="320"/>
      <c r="C13" s="109" t="s">
        <v>311</v>
      </c>
      <c r="D13" s="107" t="s">
        <v>318</v>
      </c>
      <c r="E13" s="110"/>
      <c r="F13" s="109" t="s">
        <v>285</v>
      </c>
      <c r="G13" s="137"/>
      <c r="H13" s="133" t="s">
        <v>321</v>
      </c>
      <c r="I13" s="97"/>
      <c r="J13" s="46"/>
      <c r="K13" s="197">
        <f>(230*2000)/1000000</f>
        <v>0.46</v>
      </c>
      <c r="L13" s="183">
        <f>K13*5</f>
        <v>2.3000000000000003</v>
      </c>
      <c r="M13" s="48" t="s">
        <v>317</v>
      </c>
      <c r="N13" s="351"/>
      <c r="O13" s="353"/>
      <c r="P13" s="389"/>
      <c r="Q13" s="368"/>
      <c r="R13" s="391"/>
      <c r="U13" s="368"/>
    </row>
    <row r="14" spans="1:23" ht="41" hidden="1" customHeight="1">
      <c r="A14" s="318"/>
      <c r="B14" s="320"/>
      <c r="C14" s="135" t="s">
        <v>26</v>
      </c>
      <c r="D14" s="132" t="s">
        <v>133</v>
      </c>
      <c r="E14" s="371" t="s">
        <v>226</v>
      </c>
      <c r="F14" s="133"/>
      <c r="G14" s="373" t="s">
        <v>262</v>
      </c>
      <c r="H14" s="133"/>
      <c r="I14" s="97"/>
      <c r="J14" s="46"/>
      <c r="K14" s="197">
        <v>0</v>
      </c>
      <c r="L14" s="184">
        <v>0</v>
      </c>
      <c r="M14" s="48"/>
      <c r="N14" s="351"/>
      <c r="O14" s="353"/>
      <c r="P14" s="389"/>
      <c r="Q14" s="368"/>
      <c r="R14" s="391"/>
      <c r="U14" s="368"/>
    </row>
    <row r="15" spans="1:23" ht="40" hidden="1" customHeight="1">
      <c r="A15" s="318"/>
      <c r="B15" s="320"/>
      <c r="C15" s="135" t="s">
        <v>310</v>
      </c>
      <c r="D15" s="132" t="s">
        <v>133</v>
      </c>
      <c r="E15" s="372"/>
      <c r="F15" s="133"/>
      <c r="G15" s="374"/>
      <c r="H15" s="133"/>
      <c r="I15" s="97"/>
      <c r="J15" s="46"/>
      <c r="K15" s="197">
        <v>0</v>
      </c>
      <c r="L15" s="184">
        <v>0</v>
      </c>
      <c r="M15" s="48" t="s">
        <v>325</v>
      </c>
      <c r="N15" s="351"/>
      <c r="O15" s="353"/>
      <c r="P15" s="389"/>
      <c r="Q15" s="368"/>
      <c r="R15" s="391"/>
      <c r="U15" s="368"/>
    </row>
    <row r="16" spans="1:23" ht="40" customHeight="1">
      <c r="A16" s="318"/>
      <c r="B16" s="320"/>
      <c r="C16" s="171" t="s">
        <v>309</v>
      </c>
      <c r="D16" s="107" t="s">
        <v>318</v>
      </c>
      <c r="E16" s="206"/>
      <c r="F16" s="136"/>
      <c r="G16" s="207"/>
      <c r="H16" s="136"/>
      <c r="I16" s="105"/>
      <c r="J16" s="47"/>
      <c r="K16" s="203">
        <v>0</v>
      </c>
      <c r="L16" s="183">
        <v>0.5</v>
      </c>
      <c r="M16" s="67" t="s">
        <v>312</v>
      </c>
      <c r="N16" s="351"/>
      <c r="O16" s="354"/>
      <c r="P16" s="389"/>
      <c r="Q16" s="368"/>
      <c r="R16" s="391"/>
      <c r="U16" s="368"/>
    </row>
    <row r="17" spans="1:21" ht="34" customHeight="1" thickBot="1">
      <c r="A17" s="319"/>
      <c r="B17" s="321"/>
      <c r="C17" s="138" t="s">
        <v>307</v>
      </c>
      <c r="D17" s="139" t="s">
        <v>132</v>
      </c>
      <c r="E17" s="140" t="s">
        <v>150</v>
      </c>
      <c r="F17" s="140" t="s">
        <v>156</v>
      </c>
      <c r="G17" s="141" t="s">
        <v>261</v>
      </c>
      <c r="H17" s="140" t="s">
        <v>321</v>
      </c>
      <c r="I17" s="98">
        <v>7.1</v>
      </c>
      <c r="J17" s="63">
        <f>I17*5</f>
        <v>35.5</v>
      </c>
      <c r="K17" s="198">
        <v>10</v>
      </c>
      <c r="L17" s="185">
        <f>K17*5</f>
        <v>50</v>
      </c>
      <c r="M17" s="65" t="s">
        <v>306</v>
      </c>
      <c r="N17" s="352"/>
      <c r="O17" s="355"/>
      <c r="P17" s="390"/>
      <c r="Q17" s="369"/>
      <c r="R17" s="325"/>
      <c r="U17" s="369"/>
    </row>
    <row r="18" spans="1:21" ht="28.5" customHeight="1">
      <c r="A18" s="339" t="s">
        <v>74</v>
      </c>
      <c r="B18" s="342">
        <v>77</v>
      </c>
      <c r="C18" s="129" t="s">
        <v>346</v>
      </c>
      <c r="D18" s="128" t="s">
        <v>132</v>
      </c>
      <c r="E18" s="130" t="s">
        <v>137</v>
      </c>
      <c r="F18" s="130" t="s">
        <v>139</v>
      </c>
      <c r="G18" s="142" t="s">
        <v>262</v>
      </c>
      <c r="H18" s="143"/>
      <c r="I18" s="99"/>
      <c r="J18" s="100"/>
      <c r="K18" s="199">
        <v>1.5</v>
      </c>
      <c r="L18" s="186">
        <f>K18*5</f>
        <v>7.5</v>
      </c>
      <c r="M18" s="86"/>
      <c r="N18" s="376">
        <f>L4*R18</f>
        <v>8.8020564263322889</v>
      </c>
      <c r="O18" s="378">
        <f>L18+L19</f>
        <v>8.5</v>
      </c>
      <c r="P18" s="366">
        <f>O18-N18</f>
        <v>-0.30205642633228891</v>
      </c>
      <c r="Q18" s="346">
        <v>16</v>
      </c>
      <c r="R18" s="348">
        <f>Q18/$Q$4</f>
        <v>2.5078369905956112E-2</v>
      </c>
      <c r="T18" s="31"/>
      <c r="U18" s="346">
        <f>Q18*$V$4</f>
        <v>15.518244514106582</v>
      </c>
    </row>
    <row r="19" spans="1:21" ht="32.25" customHeight="1">
      <c r="A19" s="318"/>
      <c r="B19" s="320"/>
      <c r="C19" s="135" t="s">
        <v>326</v>
      </c>
      <c r="D19" s="132" t="s">
        <v>132</v>
      </c>
      <c r="E19" s="133" t="s">
        <v>137</v>
      </c>
      <c r="F19" s="133" t="s">
        <v>248</v>
      </c>
      <c r="G19" s="118" t="s">
        <v>262</v>
      </c>
      <c r="H19" s="133"/>
      <c r="I19" s="97"/>
      <c r="J19" s="46"/>
      <c r="K19" s="197">
        <v>0</v>
      </c>
      <c r="L19" s="183">
        <v>1</v>
      </c>
      <c r="M19" s="48"/>
      <c r="N19" s="377"/>
      <c r="O19" s="379"/>
      <c r="P19" s="380"/>
      <c r="Q19" s="347"/>
      <c r="R19" s="349"/>
      <c r="U19" s="347"/>
    </row>
    <row r="20" spans="1:21" ht="38" customHeight="1">
      <c r="A20" s="318"/>
      <c r="B20" s="320"/>
      <c r="C20" s="135" t="s">
        <v>339</v>
      </c>
      <c r="D20" s="132" t="s">
        <v>132</v>
      </c>
      <c r="E20" s="144" t="s">
        <v>144</v>
      </c>
      <c r="F20" s="133" t="s">
        <v>281</v>
      </c>
      <c r="G20" s="137" t="s">
        <v>263</v>
      </c>
      <c r="H20" s="133" t="s">
        <v>322</v>
      </c>
      <c r="I20" s="97"/>
      <c r="J20" s="46"/>
      <c r="K20" s="197">
        <v>0</v>
      </c>
      <c r="L20" s="183">
        <v>19.25</v>
      </c>
      <c r="M20" s="48"/>
      <c r="N20" s="46">
        <f>L4*R20</f>
        <v>19.254498432601881</v>
      </c>
      <c r="O20" s="44">
        <f>L20</f>
        <v>19.25</v>
      </c>
      <c r="P20" s="209">
        <f>O20-N20</f>
        <v>-4.4984326018813192E-3</v>
      </c>
      <c r="Q20" s="76">
        <v>35</v>
      </c>
      <c r="R20" s="113">
        <f>Q20/$Q$4</f>
        <v>5.4858934169278999E-2</v>
      </c>
      <c r="U20" s="76">
        <f>Q20*$V$4</f>
        <v>33.946159874608149</v>
      </c>
    </row>
    <row r="21" spans="1:21" ht="31" customHeight="1">
      <c r="A21" s="318"/>
      <c r="B21" s="320"/>
      <c r="C21" s="135" t="s">
        <v>327</v>
      </c>
      <c r="D21" s="132" t="s">
        <v>132</v>
      </c>
      <c r="E21" s="133" t="s">
        <v>136</v>
      </c>
      <c r="F21" s="133" t="s">
        <v>12</v>
      </c>
      <c r="G21" s="118" t="s">
        <v>264</v>
      </c>
      <c r="H21" s="133"/>
      <c r="I21" s="97"/>
      <c r="J21" s="46"/>
      <c r="K21" s="197">
        <v>0</v>
      </c>
      <c r="L21" s="183">
        <v>1</v>
      </c>
      <c r="M21" s="48"/>
      <c r="N21" s="350">
        <f>L4*R21</f>
        <v>2.7506426332288401</v>
      </c>
      <c r="O21" s="353">
        <f>L21+L23</f>
        <v>2.5</v>
      </c>
      <c r="P21" s="356">
        <f>O21-N21</f>
        <v>-0.25064263322884006</v>
      </c>
      <c r="Q21" s="359">
        <v>5</v>
      </c>
      <c r="R21" s="349">
        <f>Q21/$Q$4</f>
        <v>7.8369905956112845E-3</v>
      </c>
      <c r="U21" s="359">
        <f>Q21*$V$4</f>
        <v>4.8494514106583066</v>
      </c>
    </row>
    <row r="22" spans="1:21" ht="25.5" hidden="1" customHeight="1">
      <c r="A22" s="318"/>
      <c r="B22" s="320"/>
      <c r="C22" s="178" t="s">
        <v>340</v>
      </c>
      <c r="D22" s="179" t="s">
        <v>133</v>
      </c>
      <c r="E22" s="136"/>
      <c r="F22" s="136"/>
      <c r="G22" s="180"/>
      <c r="H22" s="136"/>
      <c r="I22" s="105"/>
      <c r="J22" s="47"/>
      <c r="K22" s="203"/>
      <c r="L22" s="208"/>
      <c r="M22" s="67" t="s">
        <v>341</v>
      </c>
      <c r="N22" s="351"/>
      <c r="O22" s="354"/>
      <c r="P22" s="357"/>
      <c r="Q22" s="360"/>
      <c r="R22" s="362"/>
      <c r="U22" s="360"/>
    </row>
    <row r="23" spans="1:21" ht="47" customHeight="1" thickBot="1">
      <c r="A23" s="319"/>
      <c r="B23" s="321"/>
      <c r="C23" s="138" t="s">
        <v>342</v>
      </c>
      <c r="D23" s="139" t="s">
        <v>132</v>
      </c>
      <c r="E23" s="140" t="s">
        <v>136</v>
      </c>
      <c r="F23" s="140" t="s">
        <v>286</v>
      </c>
      <c r="G23" s="141" t="s">
        <v>263</v>
      </c>
      <c r="H23" s="140"/>
      <c r="I23" s="98"/>
      <c r="J23" s="63"/>
      <c r="K23" s="198">
        <v>0</v>
      </c>
      <c r="L23" s="185">
        <v>1.5</v>
      </c>
      <c r="M23" s="65"/>
      <c r="N23" s="352"/>
      <c r="O23" s="355"/>
      <c r="P23" s="358"/>
      <c r="Q23" s="361"/>
      <c r="R23" s="363"/>
      <c r="U23" s="361">
        <f>Q23*$W$4</f>
        <v>0</v>
      </c>
    </row>
    <row r="24" spans="1:21" ht="27" hidden="1" customHeight="1">
      <c r="A24" s="129" t="s">
        <v>95</v>
      </c>
      <c r="B24" s="128">
        <v>70</v>
      </c>
      <c r="C24" s="129" t="s">
        <v>89</v>
      </c>
      <c r="D24" s="128" t="s">
        <v>133</v>
      </c>
      <c r="E24" s="130" t="s">
        <v>154</v>
      </c>
      <c r="F24" s="130"/>
      <c r="G24" s="142" t="s">
        <v>265</v>
      </c>
      <c r="H24" s="130"/>
      <c r="I24" s="101"/>
      <c r="J24" s="60"/>
      <c r="K24" s="199"/>
      <c r="L24" s="187">
        <v>0</v>
      </c>
      <c r="M24" s="62"/>
      <c r="N24" s="364">
        <f>L4*R24</f>
        <v>7.7017993730407532</v>
      </c>
      <c r="O24" s="365">
        <f>L28</f>
        <v>5</v>
      </c>
      <c r="P24" s="366">
        <f>O24-N24</f>
        <v>-2.7017993730407532</v>
      </c>
      <c r="Q24" s="343">
        <v>14</v>
      </c>
      <c r="R24" s="348">
        <f>Q24/$Q$4</f>
        <v>2.1943573667711599E-2</v>
      </c>
      <c r="U24" s="343">
        <f>Q24*$V$4</f>
        <v>13.578463949843259</v>
      </c>
    </row>
    <row r="25" spans="1:21" ht="25" hidden="1" customHeight="1">
      <c r="A25" s="334" t="s">
        <v>81</v>
      </c>
      <c r="B25" s="337">
        <v>73</v>
      </c>
      <c r="C25" s="145" t="s">
        <v>91</v>
      </c>
      <c r="D25" s="132" t="s">
        <v>133</v>
      </c>
      <c r="E25" s="133" t="s">
        <v>178</v>
      </c>
      <c r="F25" s="144"/>
      <c r="G25" s="118" t="s">
        <v>266</v>
      </c>
      <c r="H25" s="133"/>
      <c r="I25" s="97"/>
      <c r="J25" s="46"/>
      <c r="K25" s="197">
        <v>0</v>
      </c>
      <c r="L25" s="184">
        <v>0</v>
      </c>
      <c r="M25" s="48"/>
      <c r="N25" s="351"/>
      <c r="O25" s="353"/>
      <c r="P25" s="357"/>
      <c r="Q25" s="344"/>
      <c r="R25" s="349"/>
      <c r="U25" s="344">
        <f t="shared" ref="U25:U31" si="0">Q25*$W$4</f>
        <v>0</v>
      </c>
    </row>
    <row r="26" spans="1:21" ht="16" hidden="1" customHeight="1">
      <c r="A26" s="335"/>
      <c r="B26" s="320"/>
      <c r="C26" s="135" t="s">
        <v>90</v>
      </c>
      <c r="D26" s="132" t="s">
        <v>133</v>
      </c>
      <c r="E26" s="133" t="s">
        <v>169</v>
      </c>
      <c r="F26" s="133"/>
      <c r="G26" s="118" t="s">
        <v>265</v>
      </c>
      <c r="H26" s="133"/>
      <c r="I26" s="97"/>
      <c r="J26" s="46"/>
      <c r="K26" s="197"/>
      <c r="L26" s="184">
        <v>0</v>
      </c>
      <c r="M26" s="48"/>
      <c r="N26" s="351"/>
      <c r="O26" s="353"/>
      <c r="P26" s="357"/>
      <c r="Q26" s="344"/>
      <c r="R26" s="349"/>
      <c r="U26" s="344">
        <f t="shared" si="0"/>
        <v>0</v>
      </c>
    </row>
    <row r="27" spans="1:21" ht="16" hidden="1" customHeight="1">
      <c r="A27" s="335"/>
      <c r="B27" s="320"/>
      <c r="C27" s="135" t="s">
        <v>92</v>
      </c>
      <c r="D27" s="132" t="s">
        <v>133</v>
      </c>
      <c r="E27" s="133" t="s">
        <v>170</v>
      </c>
      <c r="F27" s="133"/>
      <c r="G27" s="118" t="s">
        <v>266</v>
      </c>
      <c r="H27" s="133"/>
      <c r="I27" s="97"/>
      <c r="J27" s="46"/>
      <c r="K27" s="197"/>
      <c r="L27" s="184">
        <v>0</v>
      </c>
      <c r="M27" s="48"/>
      <c r="N27" s="351"/>
      <c r="O27" s="353"/>
      <c r="P27" s="357"/>
      <c r="Q27" s="344"/>
      <c r="R27" s="349"/>
      <c r="U27" s="344">
        <f t="shared" si="0"/>
        <v>0</v>
      </c>
    </row>
    <row r="28" spans="1:21" ht="31.5" customHeight="1" thickBot="1">
      <c r="A28" s="335"/>
      <c r="B28" s="338"/>
      <c r="C28" s="135" t="s">
        <v>334</v>
      </c>
      <c r="D28" s="132" t="s">
        <v>132</v>
      </c>
      <c r="E28" s="133" t="s">
        <v>171</v>
      </c>
      <c r="F28" s="133" t="s">
        <v>189</v>
      </c>
      <c r="G28" s="118" t="s">
        <v>267</v>
      </c>
      <c r="H28" s="133"/>
      <c r="I28" s="97"/>
      <c r="J28" s="46"/>
      <c r="K28" s="197">
        <v>0</v>
      </c>
      <c r="L28" s="183">
        <v>5</v>
      </c>
      <c r="M28" s="48"/>
      <c r="N28" s="351"/>
      <c r="O28" s="353"/>
      <c r="P28" s="357"/>
      <c r="Q28" s="344"/>
      <c r="R28" s="349"/>
      <c r="U28" s="344">
        <f t="shared" si="0"/>
        <v>0</v>
      </c>
    </row>
    <row r="29" spans="1:21" ht="21" hidden="1" customHeight="1">
      <c r="A29" s="335"/>
      <c r="B29" s="132">
        <v>73</v>
      </c>
      <c r="C29" s="135" t="s">
        <v>14</v>
      </c>
      <c r="D29" s="132" t="s">
        <v>133</v>
      </c>
      <c r="E29" s="133" t="s">
        <v>171</v>
      </c>
      <c r="F29" s="133"/>
      <c r="G29" s="118" t="s">
        <v>267</v>
      </c>
      <c r="H29" s="133"/>
      <c r="I29" s="97"/>
      <c r="J29" s="46"/>
      <c r="K29" s="197"/>
      <c r="L29" s="184">
        <v>0</v>
      </c>
      <c r="M29" s="48"/>
      <c r="N29" s="351"/>
      <c r="O29" s="353"/>
      <c r="P29" s="357"/>
      <c r="Q29" s="344"/>
      <c r="R29" s="349"/>
      <c r="U29" s="344">
        <f t="shared" si="0"/>
        <v>0</v>
      </c>
    </row>
    <row r="30" spans="1:21" ht="21" hidden="1" customHeight="1">
      <c r="A30" s="335"/>
      <c r="B30" s="132">
        <v>73</v>
      </c>
      <c r="C30" s="135" t="s">
        <v>31</v>
      </c>
      <c r="D30" s="132" t="s">
        <v>133</v>
      </c>
      <c r="E30" s="133" t="s">
        <v>186</v>
      </c>
      <c r="F30" s="133"/>
      <c r="G30" s="118" t="s">
        <v>260</v>
      </c>
      <c r="H30" s="133"/>
      <c r="I30" s="97"/>
      <c r="J30" s="46"/>
      <c r="K30" s="197"/>
      <c r="L30" s="184">
        <v>0</v>
      </c>
      <c r="M30" s="48"/>
      <c r="N30" s="351"/>
      <c r="O30" s="353"/>
      <c r="P30" s="357"/>
      <c r="Q30" s="344"/>
      <c r="R30" s="349"/>
      <c r="U30" s="344">
        <f t="shared" si="0"/>
        <v>0</v>
      </c>
    </row>
    <row r="31" spans="1:21" ht="21" hidden="1" customHeight="1" thickBot="1">
      <c r="A31" s="336"/>
      <c r="B31" s="139">
        <v>73</v>
      </c>
      <c r="C31" s="138" t="s">
        <v>28</v>
      </c>
      <c r="D31" s="139" t="s">
        <v>133</v>
      </c>
      <c r="E31" s="140"/>
      <c r="F31" s="140"/>
      <c r="G31" s="141"/>
      <c r="H31" s="140"/>
      <c r="I31" s="98"/>
      <c r="J31" s="63"/>
      <c r="K31" s="198"/>
      <c r="L31" s="188">
        <v>0</v>
      </c>
      <c r="M31" s="65"/>
      <c r="N31" s="352"/>
      <c r="O31" s="355"/>
      <c r="P31" s="358"/>
      <c r="Q31" s="345"/>
      <c r="R31" s="363"/>
      <c r="U31" s="345">
        <f t="shared" si="0"/>
        <v>0</v>
      </c>
    </row>
    <row r="32" spans="1:21" ht="43.5" customHeight="1" thickBot="1">
      <c r="A32" s="339" t="s">
        <v>82</v>
      </c>
      <c r="B32" s="128">
        <v>75</v>
      </c>
      <c r="C32" s="129" t="s">
        <v>333</v>
      </c>
      <c r="D32" s="128" t="s">
        <v>132</v>
      </c>
      <c r="E32" s="130" t="s">
        <v>138</v>
      </c>
      <c r="F32" s="130" t="s">
        <v>159</v>
      </c>
      <c r="G32" s="142" t="s">
        <v>263</v>
      </c>
      <c r="H32" s="130" t="s">
        <v>323</v>
      </c>
      <c r="I32" s="102"/>
      <c r="J32" s="50"/>
      <c r="K32" s="200"/>
      <c r="L32" s="189">
        <v>40</v>
      </c>
      <c r="M32" s="52" t="s">
        <v>386</v>
      </c>
      <c r="N32" s="50">
        <f>L4*R32</f>
        <v>33.557840125391849</v>
      </c>
      <c r="O32" s="51">
        <f>L32</f>
        <v>40</v>
      </c>
      <c r="P32" s="90">
        <f>O32-N32</f>
        <v>6.4421598746081514</v>
      </c>
      <c r="Q32" s="77">
        <v>61</v>
      </c>
      <c r="R32" s="116">
        <f>Q32/$Q$4</f>
        <v>9.561128526645768E-2</v>
      </c>
      <c r="U32" s="77">
        <f t="shared" ref="U32:U41" si="1">Q32*$V$4</f>
        <v>59.163307210031348</v>
      </c>
    </row>
    <row r="33" spans="1:28" ht="25" hidden="1" customHeight="1" thickBot="1">
      <c r="A33" s="319"/>
      <c r="B33" s="139">
        <v>75</v>
      </c>
      <c r="C33" s="138" t="s">
        <v>8</v>
      </c>
      <c r="D33" s="139" t="s">
        <v>133</v>
      </c>
      <c r="E33" s="140" t="s">
        <v>138</v>
      </c>
      <c r="F33" s="140"/>
      <c r="G33" s="141" t="s">
        <v>263</v>
      </c>
      <c r="H33" s="140"/>
      <c r="I33" s="103"/>
      <c r="J33" s="53"/>
      <c r="K33" s="201"/>
      <c r="L33" s="190">
        <v>0</v>
      </c>
      <c r="M33" s="55"/>
      <c r="N33" s="53"/>
      <c r="O33" s="54">
        <v>0</v>
      </c>
      <c r="P33" s="73"/>
      <c r="Q33" s="78">
        <v>0</v>
      </c>
      <c r="R33" s="114"/>
      <c r="U33" s="78">
        <f t="shared" si="1"/>
        <v>0</v>
      </c>
    </row>
    <row r="34" spans="1:28" ht="45.75" customHeight="1" thickBot="1">
      <c r="A34" s="146" t="s">
        <v>81</v>
      </c>
      <c r="B34" s="147">
        <v>73</v>
      </c>
      <c r="C34" s="148" t="s">
        <v>331</v>
      </c>
      <c r="D34" s="147" t="s">
        <v>132</v>
      </c>
      <c r="E34" s="149" t="s">
        <v>163</v>
      </c>
      <c r="F34" s="149" t="s">
        <v>283</v>
      </c>
      <c r="G34" s="150" t="s">
        <v>268</v>
      </c>
      <c r="H34" s="149"/>
      <c r="I34" s="104"/>
      <c r="J34" s="56"/>
      <c r="K34" s="202"/>
      <c r="L34" s="191">
        <v>7</v>
      </c>
      <c r="M34" s="58"/>
      <c r="N34" s="56">
        <f>L4*R34</f>
        <v>6.0514137931034488</v>
      </c>
      <c r="O34" s="57">
        <f>L34</f>
        <v>7</v>
      </c>
      <c r="P34" s="91">
        <f>O34-N34</f>
        <v>0.94858620689655115</v>
      </c>
      <c r="Q34" s="79">
        <v>11</v>
      </c>
      <c r="R34" s="59">
        <f>Q34/$Q$4</f>
        <v>1.7241379310344827E-2</v>
      </c>
      <c r="U34" s="79">
        <f t="shared" si="1"/>
        <v>10.668793103448275</v>
      </c>
    </row>
    <row r="35" spans="1:28" ht="23" customHeight="1">
      <c r="A35" s="340" t="s">
        <v>81</v>
      </c>
      <c r="B35" s="342" t="s">
        <v>161</v>
      </c>
      <c r="C35" s="339" t="s">
        <v>330</v>
      </c>
      <c r="D35" s="128" t="s">
        <v>132</v>
      </c>
      <c r="E35" s="130" t="s">
        <v>162</v>
      </c>
      <c r="F35" s="130" t="s">
        <v>295</v>
      </c>
      <c r="G35" s="142" t="s">
        <v>263</v>
      </c>
      <c r="H35" s="130"/>
      <c r="I35" s="101"/>
      <c r="J35" s="60"/>
      <c r="K35" s="199"/>
      <c r="L35" s="392">
        <v>70</v>
      </c>
      <c r="M35" s="394" t="s">
        <v>387</v>
      </c>
      <c r="N35" s="60">
        <f>$L$4*R35</f>
        <v>70.416451410658311</v>
      </c>
      <c r="O35" s="396">
        <f>L35</f>
        <v>70</v>
      </c>
      <c r="P35" s="332">
        <f>O35-(N35+N36)</f>
        <v>-10.318764890282139</v>
      </c>
      <c r="Q35" s="80">
        <v>128</v>
      </c>
      <c r="R35" s="116">
        <f>Q35/$Q$4</f>
        <v>0.20062695924764889</v>
      </c>
      <c r="U35" s="80">
        <f t="shared" si="1"/>
        <v>124.14595611285266</v>
      </c>
    </row>
    <row r="36" spans="1:28" ht="23" customHeight="1">
      <c r="A36" s="341"/>
      <c r="B36" s="338"/>
      <c r="C36" s="375"/>
      <c r="D36" s="132" t="s">
        <v>132</v>
      </c>
      <c r="E36" s="133"/>
      <c r="F36" s="135" t="s">
        <v>254</v>
      </c>
      <c r="G36" s="118"/>
      <c r="H36" s="133"/>
      <c r="I36" s="97"/>
      <c r="J36" s="46"/>
      <c r="K36" s="197"/>
      <c r="L36" s="393"/>
      <c r="M36" s="395"/>
      <c r="N36" s="46">
        <f t="shared" ref="N36:N40" si="2">$L$4*R36</f>
        <v>9.9023134796238264</v>
      </c>
      <c r="O36" s="397"/>
      <c r="P36" s="398"/>
      <c r="Q36" s="81">
        <v>18</v>
      </c>
      <c r="R36" s="113">
        <f t="shared" ref="R36:R41" si="3">Q36/$Q$4</f>
        <v>2.8213166144200628E-2</v>
      </c>
      <c r="U36" s="81">
        <f t="shared" si="1"/>
        <v>17.458025078369904</v>
      </c>
    </row>
    <row r="37" spans="1:28" ht="35.25" customHeight="1">
      <c r="A37" s="151" t="s">
        <v>81</v>
      </c>
      <c r="B37" s="132">
        <v>73</v>
      </c>
      <c r="C37" s="109" t="s">
        <v>336</v>
      </c>
      <c r="D37" s="107" t="s">
        <v>318</v>
      </c>
      <c r="E37" s="108" t="s">
        <v>233</v>
      </c>
      <c r="F37" s="108" t="s">
        <v>282</v>
      </c>
      <c r="G37" s="118" t="s">
        <v>261</v>
      </c>
      <c r="H37" s="133" t="s">
        <v>321</v>
      </c>
      <c r="I37" s="97"/>
      <c r="J37" s="46"/>
      <c r="K37" s="197"/>
      <c r="L37" s="183">
        <v>12.5</v>
      </c>
      <c r="M37" s="317" t="s">
        <v>386</v>
      </c>
      <c r="N37" s="46">
        <f t="shared" si="2"/>
        <v>2.2005141065830722</v>
      </c>
      <c r="O37" s="44">
        <f>L37</f>
        <v>12.5</v>
      </c>
      <c r="P37" s="92">
        <f>O37-N37</f>
        <v>10.299485893416929</v>
      </c>
      <c r="Q37" s="81">
        <v>4</v>
      </c>
      <c r="R37" s="113">
        <f t="shared" si="3"/>
        <v>6.269592476489028E-3</v>
      </c>
      <c r="U37" s="81">
        <f t="shared" si="1"/>
        <v>3.8795611285266456</v>
      </c>
    </row>
    <row r="38" spans="1:28" ht="53.25" customHeight="1">
      <c r="A38" s="151" t="s">
        <v>81</v>
      </c>
      <c r="B38" s="132">
        <v>73</v>
      </c>
      <c r="C38" s="135" t="s">
        <v>332</v>
      </c>
      <c r="D38" s="132" t="s">
        <v>132</v>
      </c>
      <c r="E38" s="133" t="s">
        <v>162</v>
      </c>
      <c r="F38" s="133" t="s">
        <v>296</v>
      </c>
      <c r="G38" s="118" t="s">
        <v>269</v>
      </c>
      <c r="H38" s="133"/>
      <c r="I38" s="97"/>
      <c r="J38" s="46"/>
      <c r="K38" s="197"/>
      <c r="L38" s="183">
        <v>30</v>
      </c>
      <c r="M38" s="317" t="s">
        <v>386</v>
      </c>
      <c r="N38" s="46">
        <f t="shared" si="2"/>
        <v>37.958868338557998</v>
      </c>
      <c r="O38" s="44">
        <f>L38</f>
        <v>30</v>
      </c>
      <c r="P38" s="72">
        <f>O38-N38</f>
        <v>-7.9588683385579984</v>
      </c>
      <c r="Q38" s="81">
        <v>69</v>
      </c>
      <c r="R38" s="113">
        <f t="shared" si="3"/>
        <v>0.10815047021943573</v>
      </c>
      <c r="U38" s="81">
        <f t="shared" si="1"/>
        <v>66.92242946708464</v>
      </c>
    </row>
    <row r="39" spans="1:28" ht="43" hidden="1" customHeight="1">
      <c r="A39" s="151" t="s">
        <v>81</v>
      </c>
      <c r="B39" s="132">
        <v>73</v>
      </c>
      <c r="C39" s="135" t="s">
        <v>255</v>
      </c>
      <c r="D39" s="132" t="s">
        <v>133</v>
      </c>
      <c r="E39" s="133" t="s">
        <v>233</v>
      </c>
      <c r="F39" s="133"/>
      <c r="G39" s="118" t="s">
        <v>269</v>
      </c>
      <c r="H39" s="133"/>
      <c r="I39" s="97"/>
      <c r="J39" s="46"/>
      <c r="K39" s="197"/>
      <c r="L39" s="184">
        <v>0</v>
      </c>
      <c r="M39" s="48"/>
      <c r="N39" s="46">
        <f t="shared" si="2"/>
        <v>0</v>
      </c>
      <c r="O39" s="44">
        <v>0</v>
      </c>
      <c r="P39" s="39">
        <f>O39-N39</f>
        <v>0</v>
      </c>
      <c r="Q39" s="81">
        <v>0</v>
      </c>
      <c r="R39" s="113">
        <v>0</v>
      </c>
      <c r="U39" s="81">
        <f t="shared" si="1"/>
        <v>0</v>
      </c>
    </row>
    <row r="40" spans="1:28" ht="38" hidden="1" customHeight="1" thickBot="1">
      <c r="A40" s="152" t="s">
        <v>81</v>
      </c>
      <c r="B40" s="153">
        <v>73</v>
      </c>
      <c r="C40" s="145" t="s">
        <v>5</v>
      </c>
      <c r="D40" s="153" t="s">
        <v>133</v>
      </c>
      <c r="E40" s="136" t="s">
        <v>150</v>
      </c>
      <c r="F40" s="136"/>
      <c r="G40" s="137" t="s">
        <v>270</v>
      </c>
      <c r="H40" s="136"/>
      <c r="I40" s="105"/>
      <c r="J40" s="47"/>
      <c r="K40" s="203"/>
      <c r="L40" s="192">
        <v>0</v>
      </c>
      <c r="M40" s="67"/>
      <c r="N40" s="47">
        <f t="shared" si="2"/>
        <v>0</v>
      </c>
      <c r="O40" s="66">
        <v>0</v>
      </c>
      <c r="P40" s="42"/>
      <c r="Q40" s="82">
        <v>0</v>
      </c>
      <c r="R40" s="68">
        <v>0</v>
      </c>
      <c r="U40" s="82">
        <f t="shared" si="1"/>
        <v>0</v>
      </c>
    </row>
    <row r="41" spans="1:28" ht="22" hidden="1" customHeight="1">
      <c r="A41" s="154" t="s">
        <v>81</v>
      </c>
      <c r="B41" s="128">
        <v>73</v>
      </c>
      <c r="C41" s="129" t="s">
        <v>13</v>
      </c>
      <c r="D41" s="128" t="s">
        <v>133</v>
      </c>
      <c r="E41" s="130"/>
      <c r="F41" s="130"/>
      <c r="G41" s="142"/>
      <c r="H41" s="130"/>
      <c r="I41" s="101"/>
      <c r="J41" s="60"/>
      <c r="K41" s="199"/>
      <c r="L41" s="187">
        <v>0</v>
      </c>
      <c r="M41" s="62"/>
      <c r="N41" s="330">
        <f>$L$4*R41</f>
        <v>4.9511567398119132</v>
      </c>
      <c r="O41" s="61">
        <v>0</v>
      </c>
      <c r="P41" s="332">
        <f>O42-N41</f>
        <v>-4.9511567398119132</v>
      </c>
      <c r="Q41" s="326">
        <v>9</v>
      </c>
      <c r="R41" s="324">
        <f t="shared" si="3"/>
        <v>1.4106583072100314E-2</v>
      </c>
      <c r="U41" s="326">
        <f t="shared" si="1"/>
        <v>8.7290125391849518</v>
      </c>
    </row>
    <row r="42" spans="1:28" ht="34" hidden="1" customHeight="1" thickBot="1">
      <c r="A42" s="155" t="s">
        <v>81</v>
      </c>
      <c r="B42" s="139">
        <v>73</v>
      </c>
      <c r="C42" s="138" t="s">
        <v>329</v>
      </c>
      <c r="D42" s="139" t="s">
        <v>133</v>
      </c>
      <c r="E42" s="140" t="s">
        <v>165</v>
      </c>
      <c r="F42" s="140"/>
      <c r="G42" s="141" t="s">
        <v>271</v>
      </c>
      <c r="H42" s="140"/>
      <c r="I42" s="98"/>
      <c r="J42" s="63"/>
      <c r="K42" s="198"/>
      <c r="L42" s="188">
        <v>0</v>
      </c>
      <c r="M42" s="65" t="s">
        <v>328</v>
      </c>
      <c r="N42" s="331"/>
      <c r="O42" s="64">
        <v>0</v>
      </c>
      <c r="P42" s="333"/>
      <c r="Q42" s="327"/>
      <c r="R42" s="325"/>
      <c r="U42" s="327">
        <f>Q42*$W$4</f>
        <v>0</v>
      </c>
    </row>
    <row r="43" spans="1:28" ht="28" hidden="1" customHeight="1">
      <c r="A43" s="154" t="s">
        <v>81</v>
      </c>
      <c r="B43" s="128">
        <v>73</v>
      </c>
      <c r="C43" s="129" t="s">
        <v>6</v>
      </c>
      <c r="D43" s="128" t="s">
        <v>133</v>
      </c>
      <c r="E43" s="130" t="s">
        <v>173</v>
      </c>
      <c r="F43" s="130"/>
      <c r="G43" s="142" t="s">
        <v>272</v>
      </c>
      <c r="H43" s="130"/>
      <c r="I43" s="101"/>
      <c r="J43" s="60"/>
      <c r="K43" s="199"/>
      <c r="L43" s="182">
        <v>0</v>
      </c>
      <c r="M43" s="62"/>
      <c r="N43" s="330">
        <f>$L$4*R43</f>
        <v>22.555269592476492</v>
      </c>
      <c r="O43" s="61">
        <v>0</v>
      </c>
      <c r="P43" s="332">
        <f>O43+O44-N43</f>
        <v>-19.555269592476492</v>
      </c>
      <c r="Q43" s="328">
        <v>41</v>
      </c>
      <c r="R43" s="324">
        <f>Q43/$Q$4</f>
        <v>6.4263322884012541E-2</v>
      </c>
      <c r="U43" s="328">
        <f>Q43*$V$4</f>
        <v>39.765501567398118</v>
      </c>
    </row>
    <row r="44" spans="1:28" ht="26.25" customHeight="1" thickBot="1">
      <c r="A44" s="155" t="s">
        <v>81</v>
      </c>
      <c r="B44" s="139">
        <v>73</v>
      </c>
      <c r="C44" s="138" t="s">
        <v>335</v>
      </c>
      <c r="D44" s="139" t="s">
        <v>132</v>
      </c>
      <c r="E44" s="140" t="s">
        <v>172</v>
      </c>
      <c r="F44" s="140"/>
      <c r="G44" s="141" t="s">
        <v>272</v>
      </c>
      <c r="H44" s="140"/>
      <c r="I44" s="98"/>
      <c r="J44" s="63"/>
      <c r="K44" s="198"/>
      <c r="L44" s="185">
        <v>3</v>
      </c>
      <c r="M44" s="65" t="s">
        <v>344</v>
      </c>
      <c r="N44" s="331"/>
      <c r="O44" s="64">
        <v>3</v>
      </c>
      <c r="P44" s="333"/>
      <c r="Q44" s="329"/>
      <c r="R44" s="325"/>
      <c r="U44" s="329">
        <f>Q44*$W$4</f>
        <v>0</v>
      </c>
    </row>
    <row r="45" spans="1:28" ht="37.5" customHeight="1">
      <c r="A45" s="318" t="s">
        <v>361</v>
      </c>
      <c r="B45" s="320"/>
      <c r="C45" s="135" t="s">
        <v>343</v>
      </c>
      <c r="D45" s="132" t="s">
        <v>132</v>
      </c>
      <c r="E45" s="133" t="s">
        <v>194</v>
      </c>
      <c r="F45" s="133" t="s">
        <v>196</v>
      </c>
      <c r="G45" s="156" t="s">
        <v>273</v>
      </c>
      <c r="H45" s="33"/>
      <c r="I45" s="97"/>
      <c r="J45" s="214"/>
      <c r="K45" s="212"/>
      <c r="L45" s="183">
        <f>5</f>
        <v>5</v>
      </c>
      <c r="M45" s="48"/>
      <c r="N45" s="215">
        <v>1.65</v>
      </c>
      <c r="O45" s="44">
        <f>L45</f>
        <v>5</v>
      </c>
      <c r="P45" s="216">
        <f>O45-N45</f>
        <v>3.35</v>
      </c>
      <c r="Q45" s="217">
        <v>3</v>
      </c>
      <c r="R45" s="173">
        <f>Q45/$Q$4</f>
        <v>4.7021943573667714E-3</v>
      </c>
      <c r="U45" s="174">
        <f>Q45*$W$4</f>
        <v>9.0329153605015811E-2</v>
      </c>
    </row>
    <row r="46" spans="1:28" ht="37.5" customHeight="1">
      <c r="A46" s="318"/>
      <c r="B46" s="320"/>
      <c r="C46" s="221" t="s">
        <v>337</v>
      </c>
      <c r="D46" s="107" t="s">
        <v>318</v>
      </c>
      <c r="E46" s="136"/>
      <c r="F46" s="136"/>
      <c r="G46" s="211"/>
      <c r="H46" s="33"/>
      <c r="I46" s="97"/>
      <c r="J46" s="214"/>
      <c r="K46" s="197"/>
      <c r="L46" s="183">
        <v>1</v>
      </c>
      <c r="M46" s="220"/>
      <c r="N46" s="176">
        <f>$L$4*R46</f>
        <v>0</v>
      </c>
      <c r="O46" s="172">
        <f>L46</f>
        <v>1</v>
      </c>
      <c r="P46" s="177">
        <f>O46-N46</f>
        <v>1</v>
      </c>
      <c r="Q46" s="174">
        <v>0</v>
      </c>
      <c r="R46" s="175">
        <v>0</v>
      </c>
      <c r="U46" s="174"/>
    </row>
    <row r="47" spans="1:28" ht="39.75" customHeight="1" thickBot="1">
      <c r="A47" s="319"/>
      <c r="B47" s="321"/>
      <c r="C47" s="138" t="s">
        <v>338</v>
      </c>
      <c r="D47" s="139" t="s">
        <v>132</v>
      </c>
      <c r="E47" s="140" t="s">
        <v>193</v>
      </c>
      <c r="F47" s="140" t="s">
        <v>88</v>
      </c>
      <c r="G47" s="157" t="s">
        <v>274</v>
      </c>
      <c r="H47" s="213"/>
      <c r="I47" s="106"/>
      <c r="J47" s="69"/>
      <c r="K47" s="204"/>
      <c r="L47" s="193">
        <v>3</v>
      </c>
      <c r="M47" s="70"/>
      <c r="N47" s="69">
        <f>L4*R47</f>
        <v>1.9254498432601883</v>
      </c>
      <c r="O47" s="218">
        <v>3</v>
      </c>
      <c r="P47" s="93">
        <f>O47-N47</f>
        <v>1.0745501567398117</v>
      </c>
      <c r="Q47" s="219">
        <v>3.5</v>
      </c>
      <c r="R47" s="115">
        <f>Q47/$Q$4</f>
        <v>5.4858934169278997E-3</v>
      </c>
      <c r="U47" s="76">
        <f>Q47*$V$4</f>
        <v>3.3946159874608148</v>
      </c>
    </row>
    <row r="48" spans="1:28" ht="36" customHeight="1" thickBot="1">
      <c r="A48" s="148"/>
      <c r="B48" s="147"/>
      <c r="C48" s="148" t="s">
        <v>246</v>
      </c>
      <c r="D48" s="147" t="s">
        <v>132</v>
      </c>
      <c r="E48" s="149"/>
      <c r="F48" s="149"/>
      <c r="G48" s="158"/>
      <c r="H48" s="149"/>
      <c r="I48" s="104"/>
      <c r="J48" s="56"/>
      <c r="K48" s="202"/>
      <c r="L48" s="191">
        <v>9.1820000000000004</v>
      </c>
      <c r="M48" s="58"/>
      <c r="N48" s="56">
        <f t="shared" ref="N48" si="4">$L$4*R48</f>
        <v>8.526992163009405</v>
      </c>
      <c r="O48" s="57">
        <f>L48</f>
        <v>9.1820000000000004</v>
      </c>
      <c r="P48" s="91">
        <f>O48-N48</f>
        <v>0.65500783699059539</v>
      </c>
      <c r="Q48" s="83">
        <v>15.5</v>
      </c>
      <c r="R48" s="59">
        <f>Q48/$Q$4</f>
        <v>2.4294670846394983E-2</v>
      </c>
      <c r="U48" s="76">
        <f>Q48*$V$4</f>
        <v>15.033299373040752</v>
      </c>
      <c r="AB48" s="322"/>
    </row>
    <row r="49" spans="1:28" ht="27" hidden="1" customHeight="1" thickBot="1">
      <c r="A49" s="159"/>
      <c r="B49" s="160"/>
      <c r="C49" s="159"/>
      <c r="D49" s="160"/>
      <c r="E49" s="161"/>
      <c r="F49" s="161"/>
      <c r="G49" s="162"/>
      <c r="H49" s="161"/>
      <c r="I49" s="71"/>
      <c r="J49" s="71"/>
      <c r="K49" s="223"/>
      <c r="L49" s="194">
        <f t="shared" ref="L49" si="5">SUM(L5:L48)</f>
        <v>350.98200000000003</v>
      </c>
      <c r="M49" s="71"/>
      <c r="N49" s="222"/>
      <c r="O49" s="111">
        <f>SUM(O5:O48)</f>
        <v>350.98200000000003</v>
      </c>
      <c r="P49" s="163"/>
      <c r="Q49" s="89">
        <f>SUM(Q5:Q48)</f>
        <v>647</v>
      </c>
      <c r="R49" s="84">
        <f>SUM(R5:R48)</f>
        <v>1.0141065830721001</v>
      </c>
      <c r="U49" s="89">
        <f>SUM(U5:U48)</f>
        <v>624.69967084639507</v>
      </c>
      <c r="AB49" s="323"/>
    </row>
    <row r="50" spans="1:28" ht="36" customHeight="1">
      <c r="A50" s="164"/>
      <c r="B50" s="165"/>
      <c r="C50" s="164"/>
      <c r="D50" s="165"/>
      <c r="E50" s="166"/>
      <c r="F50" s="166"/>
      <c r="G50" s="167"/>
      <c r="H50" s="166"/>
      <c r="I50" s="40"/>
      <c r="J50" s="40"/>
      <c r="K50" s="40"/>
      <c r="L50" s="40"/>
      <c r="M50" s="40"/>
      <c r="N50" s="40"/>
      <c r="O50" s="40"/>
      <c r="P50" s="40"/>
      <c r="Q50" s="168"/>
      <c r="R50" s="41"/>
    </row>
    <row r="51" spans="1:28" ht="32" hidden="1" customHeight="1">
      <c r="A51" s="135" t="s">
        <v>74</v>
      </c>
      <c r="B51" s="132">
        <v>77</v>
      </c>
      <c r="C51" s="135" t="s">
        <v>34</v>
      </c>
      <c r="D51" s="132" t="s">
        <v>133</v>
      </c>
      <c r="E51" s="133"/>
      <c r="F51" s="133"/>
      <c r="G51" s="118"/>
      <c r="H51" s="133"/>
      <c r="I51" s="133"/>
      <c r="J51" s="133"/>
      <c r="K51" s="133"/>
      <c r="L51" s="133"/>
      <c r="M51" s="133"/>
      <c r="N51" s="133"/>
      <c r="O51" s="133"/>
      <c r="P51" s="133"/>
      <c r="Q51" s="169"/>
      <c r="R51" s="33"/>
    </row>
    <row r="52" spans="1:28" ht="32" hidden="1" customHeight="1">
      <c r="A52" s="135" t="s">
        <v>76</v>
      </c>
      <c r="B52" s="132">
        <v>78</v>
      </c>
      <c r="C52" s="135" t="s">
        <v>67</v>
      </c>
      <c r="D52" s="132" t="s">
        <v>133</v>
      </c>
      <c r="E52" s="133"/>
      <c r="F52" s="133"/>
      <c r="G52" s="118"/>
      <c r="H52" s="133"/>
      <c r="I52" s="133"/>
      <c r="J52" s="133"/>
      <c r="K52" s="133"/>
      <c r="L52" s="133"/>
      <c r="M52" s="133"/>
      <c r="N52" s="133"/>
      <c r="O52" s="133"/>
      <c r="P52" s="133"/>
      <c r="Q52" s="33"/>
      <c r="R52" s="33"/>
    </row>
    <row r="53" spans="1:28" ht="32" hidden="1" customHeight="1">
      <c r="A53" s="134" t="s">
        <v>75</v>
      </c>
      <c r="B53" s="132">
        <v>72</v>
      </c>
      <c r="C53" s="135" t="s">
        <v>21</v>
      </c>
      <c r="D53" s="132" t="s">
        <v>207</v>
      </c>
      <c r="E53" s="133"/>
      <c r="F53" s="133"/>
      <c r="G53" s="118"/>
      <c r="H53" s="133"/>
      <c r="I53" s="133"/>
      <c r="J53" s="133"/>
      <c r="K53" s="133"/>
      <c r="L53" s="133"/>
      <c r="M53" s="133"/>
      <c r="N53" s="133"/>
      <c r="O53" s="133"/>
      <c r="P53" s="133"/>
      <c r="Q53" s="33"/>
      <c r="R53" s="33"/>
    </row>
    <row r="54" spans="1:28" ht="32" hidden="1" customHeight="1">
      <c r="A54" s="134" t="s">
        <v>94</v>
      </c>
      <c r="B54" s="132">
        <v>72</v>
      </c>
      <c r="C54" s="135" t="s">
        <v>18</v>
      </c>
      <c r="D54" s="132" t="s">
        <v>133</v>
      </c>
      <c r="E54" s="133"/>
      <c r="F54" s="133"/>
      <c r="G54" s="118"/>
      <c r="H54" s="133"/>
      <c r="I54" s="133"/>
      <c r="J54" s="133"/>
      <c r="K54" s="133"/>
      <c r="L54" s="133"/>
      <c r="M54" s="133"/>
      <c r="N54" s="133"/>
      <c r="O54" s="133"/>
      <c r="P54" s="133"/>
      <c r="Q54" s="33"/>
      <c r="R54" s="33"/>
    </row>
    <row r="55" spans="1:28" ht="32" hidden="1" customHeight="1">
      <c r="A55" s="135" t="s">
        <v>74</v>
      </c>
      <c r="B55" s="132">
        <v>77</v>
      </c>
      <c r="C55" s="135" t="s">
        <v>83</v>
      </c>
      <c r="D55" s="132" t="s">
        <v>133</v>
      </c>
      <c r="E55" s="133" t="s">
        <v>138</v>
      </c>
      <c r="F55" s="133"/>
      <c r="G55" s="118" t="s">
        <v>145</v>
      </c>
      <c r="H55" s="170"/>
      <c r="I55" s="170"/>
      <c r="J55" s="170"/>
      <c r="K55" s="170"/>
      <c r="L55" s="170"/>
      <c r="M55" s="170"/>
      <c r="N55" s="170"/>
      <c r="O55" s="170"/>
      <c r="P55" s="170"/>
      <c r="Q55" s="33"/>
      <c r="R55" s="33"/>
    </row>
    <row r="56" spans="1:28" ht="36" hidden="1" customHeight="1">
      <c r="A56" s="135" t="s">
        <v>95</v>
      </c>
      <c r="B56" s="132">
        <v>70</v>
      </c>
      <c r="C56" s="135" t="s">
        <v>25</v>
      </c>
      <c r="D56" s="132" t="s">
        <v>133</v>
      </c>
      <c r="E56" s="133"/>
      <c r="F56" s="133"/>
      <c r="G56" s="118"/>
      <c r="H56" s="133"/>
      <c r="I56" s="133"/>
      <c r="J56" s="133"/>
      <c r="K56" s="133"/>
      <c r="L56" s="133"/>
      <c r="M56" s="133"/>
      <c r="N56" s="133"/>
      <c r="O56" s="133"/>
      <c r="P56" s="133"/>
      <c r="Q56" s="33"/>
      <c r="R56" s="33"/>
    </row>
    <row r="57" spans="1:28" ht="32" hidden="1" customHeight="1">
      <c r="A57" s="135" t="s">
        <v>82</v>
      </c>
      <c r="B57" s="132">
        <v>75</v>
      </c>
      <c r="C57" s="135" t="s">
        <v>9</v>
      </c>
      <c r="D57" s="132" t="s">
        <v>133</v>
      </c>
      <c r="E57" s="133"/>
      <c r="F57" s="133"/>
      <c r="G57" s="118"/>
      <c r="H57" s="133"/>
      <c r="I57" s="133"/>
      <c r="J57" s="133"/>
      <c r="K57" s="133"/>
      <c r="L57" s="133"/>
      <c r="M57" s="133"/>
      <c r="N57" s="133"/>
      <c r="O57" s="133"/>
      <c r="P57" s="133"/>
      <c r="Q57" s="33"/>
      <c r="R57" s="33"/>
    </row>
    <row r="58" spans="1:28" ht="34" hidden="1" customHeight="1">
      <c r="A58" s="151" t="s">
        <v>81</v>
      </c>
      <c r="B58" s="132">
        <v>73</v>
      </c>
      <c r="C58" s="135" t="s">
        <v>35</v>
      </c>
      <c r="D58" s="132" t="s">
        <v>133</v>
      </c>
      <c r="E58" s="133"/>
      <c r="F58" s="133"/>
      <c r="G58" s="118"/>
      <c r="H58" s="133"/>
      <c r="I58" s="133"/>
      <c r="J58" s="133"/>
      <c r="K58" s="133"/>
      <c r="L58" s="133"/>
      <c r="M58" s="133"/>
      <c r="N58" s="133"/>
      <c r="O58" s="133"/>
      <c r="P58" s="133"/>
      <c r="Q58" s="33"/>
      <c r="R58" s="33"/>
    </row>
    <row r="59" spans="1:28" ht="33.5" customHeight="1">
      <c r="L59" s="210">
        <f>L49-L4</f>
        <v>0</v>
      </c>
      <c r="Q59" s="31"/>
      <c r="R59" s="38"/>
    </row>
    <row r="60" spans="1:28">
      <c r="A60" s="112"/>
      <c r="B60" s="24"/>
      <c r="C60" s="112"/>
      <c r="D60" s="112"/>
      <c r="E60" s="112"/>
      <c r="F60" s="112"/>
      <c r="G60" s="112"/>
    </row>
    <row r="61" spans="1:28">
      <c r="Q61" s="31"/>
    </row>
    <row r="62" spans="1:28">
      <c r="L62" s="210">
        <f>L4*4%</f>
        <v>14.039280000000002</v>
      </c>
      <c r="Q62" s="31"/>
    </row>
    <row r="63" spans="1:28">
      <c r="L63">
        <f>7.05+2.132</f>
        <v>9.1820000000000004</v>
      </c>
    </row>
  </sheetData>
  <autoFilter ref="D4:D49">
    <filterColumn colId="0">
      <filters>
        <filter val="SI"/>
        <filter val="SI _x000a_(nuovo intervento)"/>
        <filter val="SI_x000a_(nuovo intervento)"/>
      </filters>
    </filterColumn>
  </autoFilter>
  <mergeCells count="61">
    <mergeCell ref="C35:C36"/>
    <mergeCell ref="L35:L36"/>
    <mergeCell ref="M35:M36"/>
    <mergeCell ref="O35:O36"/>
    <mergeCell ref="P35:P36"/>
    <mergeCell ref="I2:J2"/>
    <mergeCell ref="K2:L2"/>
    <mergeCell ref="Q3:R3"/>
    <mergeCell ref="A5:A6"/>
    <mergeCell ref="G5:G6"/>
    <mergeCell ref="N5:N17"/>
    <mergeCell ref="O5:O17"/>
    <mergeCell ref="P5:P17"/>
    <mergeCell ref="Q5:Q17"/>
    <mergeCell ref="R5:R17"/>
    <mergeCell ref="A18:A23"/>
    <mergeCell ref="B18:B23"/>
    <mergeCell ref="N18:N19"/>
    <mergeCell ref="O18:O19"/>
    <mergeCell ref="P18:P19"/>
    <mergeCell ref="U5:U17"/>
    <mergeCell ref="A9:A17"/>
    <mergeCell ref="B9:B17"/>
    <mergeCell ref="E14:E15"/>
    <mergeCell ref="G14:G15"/>
    <mergeCell ref="B5:B6"/>
    <mergeCell ref="A7:A8"/>
    <mergeCell ref="B7:B8"/>
    <mergeCell ref="U24:U31"/>
    <mergeCell ref="Q18:Q19"/>
    <mergeCell ref="R18:R19"/>
    <mergeCell ref="U18:U19"/>
    <mergeCell ref="N21:N23"/>
    <mergeCell ref="O21:O23"/>
    <mergeCell ref="P21:P23"/>
    <mergeCell ref="Q21:Q23"/>
    <mergeCell ref="R21:R23"/>
    <mergeCell ref="U21:U23"/>
    <mergeCell ref="N24:N31"/>
    <mergeCell ref="O24:O31"/>
    <mergeCell ref="P24:P31"/>
    <mergeCell ref="Q24:Q31"/>
    <mergeCell ref="R24:R31"/>
    <mergeCell ref="A25:A31"/>
    <mergeCell ref="B25:B28"/>
    <mergeCell ref="A32:A33"/>
    <mergeCell ref="A35:A36"/>
    <mergeCell ref="B35:B36"/>
    <mergeCell ref="A45:A47"/>
    <mergeCell ref="B45:B47"/>
    <mergeCell ref="AB48:AB49"/>
    <mergeCell ref="R41:R42"/>
    <mergeCell ref="U41:U42"/>
    <mergeCell ref="Q43:Q44"/>
    <mergeCell ref="R43:R44"/>
    <mergeCell ref="U43:U44"/>
    <mergeCell ref="Q41:Q42"/>
    <mergeCell ref="N43:N44"/>
    <mergeCell ref="P43:P44"/>
    <mergeCell ref="N41:N42"/>
    <mergeCell ref="P41:P42"/>
  </mergeCells>
  <pageMargins left="0.7" right="0.7" top="0.75" bottom="0.75" header="0.3" footer="0.3"/>
  <pageSetup paperSize="9" scale="50"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J44"/>
  <sheetViews>
    <sheetView zoomScaleNormal="100" workbookViewId="0">
      <selection activeCell="V26" sqref="V26"/>
    </sheetView>
  </sheetViews>
  <sheetFormatPr defaultColWidth="8.81640625" defaultRowHeight="14.5"/>
  <cols>
    <col min="1" max="1" width="37.453125" style="292" customWidth="1"/>
    <col min="2" max="2" width="6.36328125" style="23" hidden="1" customWidth="1"/>
    <col min="3" max="3" width="47.81640625" style="292" customWidth="1"/>
    <col min="4" max="4" width="10.36328125" style="292" customWidth="1"/>
    <col min="5" max="5" width="38.36328125" hidden="1" customWidth="1"/>
    <col min="6" max="6" width="27.36328125" hidden="1" customWidth="1"/>
    <col min="7" max="7" width="22.453125" hidden="1" customWidth="1"/>
    <col min="8" max="8" width="14.81640625" hidden="1" customWidth="1"/>
    <col min="9" max="9" width="10.1796875" hidden="1" customWidth="1"/>
    <col min="10" max="10" width="15.453125" hidden="1" customWidth="1"/>
    <col min="11" max="11" width="10.81640625" hidden="1" customWidth="1"/>
    <col min="12" max="12" width="9.453125" hidden="1" customWidth="1"/>
    <col min="13" max="13" width="10.6328125" style="292" customWidth="1"/>
    <col min="14" max="14" width="63.6328125" hidden="1" customWidth="1"/>
    <col min="15" max="15" width="11.453125" hidden="1" customWidth="1"/>
    <col min="16" max="16" width="10.81640625" style="292" customWidth="1"/>
    <col min="17" max="17" width="10" hidden="1" customWidth="1"/>
    <col min="18" max="18" width="12.36328125" style="292" customWidth="1"/>
    <col min="19" max="19" width="10" style="292" customWidth="1"/>
    <col min="20" max="20" width="29.1796875" style="292" customWidth="1"/>
    <col min="21" max="21" width="13.36328125" style="292" customWidth="1"/>
    <col min="22" max="22" width="9.453125" style="292" customWidth="1"/>
    <col min="23" max="23" width="10" hidden="1" customWidth="1"/>
    <col min="24" max="24" width="5.81640625" hidden="1" customWidth="1"/>
    <col min="25" max="25" width="8.1796875" hidden="1" customWidth="1"/>
    <col min="26" max="26" width="7" hidden="1" customWidth="1"/>
    <col min="27" max="27" width="2.453125" hidden="1" customWidth="1"/>
    <col min="28" max="28" width="9" hidden="1" customWidth="1"/>
    <col min="29" max="29" width="8.1796875" hidden="1" customWidth="1"/>
    <col min="30" max="30" width="7.1796875" hidden="1" customWidth="1"/>
    <col min="31" max="31" width="6.1796875" hidden="1" customWidth="1"/>
    <col min="32" max="16384" width="8.81640625" style="292"/>
  </cols>
  <sheetData>
    <row r="1" spans="1:31" ht="26.5" customHeight="1" thickBot="1">
      <c r="A1" s="291"/>
    </row>
    <row r="2" spans="1:31" ht="22.5" customHeight="1" thickBot="1">
      <c r="A2" s="399" t="s">
        <v>103</v>
      </c>
      <c r="C2" s="399" t="s">
        <v>352</v>
      </c>
      <c r="D2" s="399" t="s">
        <v>385</v>
      </c>
      <c r="I2" s="412" t="s">
        <v>290</v>
      </c>
      <c r="J2" s="413"/>
      <c r="K2" s="414" t="s">
        <v>347</v>
      </c>
      <c r="L2" s="415"/>
      <c r="M2" s="416" t="s">
        <v>349</v>
      </c>
      <c r="N2" s="417"/>
      <c r="O2" s="417"/>
      <c r="P2" s="416"/>
      <c r="Q2" s="119"/>
      <c r="R2" s="399" t="s">
        <v>358</v>
      </c>
      <c r="S2" s="399" t="s">
        <v>359</v>
      </c>
      <c r="T2" s="427" t="s">
        <v>277</v>
      </c>
      <c r="U2" s="294"/>
      <c r="V2" s="295"/>
      <c r="W2" s="119"/>
      <c r="X2" s="119"/>
    </row>
    <row r="3" spans="1:31" ht="43.5" customHeight="1">
      <c r="A3" s="400"/>
      <c r="B3" s="123" t="s">
        <v>135</v>
      </c>
      <c r="C3" s="400"/>
      <c r="D3" s="400"/>
      <c r="E3" s="122" t="s">
        <v>104</v>
      </c>
      <c r="F3" s="120" t="s">
        <v>278</v>
      </c>
      <c r="G3" s="120" t="s">
        <v>256</v>
      </c>
      <c r="H3" s="120" t="s">
        <v>319</v>
      </c>
      <c r="I3" s="120" t="s">
        <v>275</v>
      </c>
      <c r="J3" s="121" t="s">
        <v>276</v>
      </c>
      <c r="K3" s="87" t="s">
        <v>291</v>
      </c>
      <c r="L3" s="260" t="s">
        <v>292</v>
      </c>
      <c r="M3" s="293" t="s">
        <v>350</v>
      </c>
      <c r="N3" s="122" t="s">
        <v>277</v>
      </c>
      <c r="O3" s="260" t="s">
        <v>353</v>
      </c>
      <c r="P3" s="293" t="s">
        <v>351</v>
      </c>
      <c r="Q3" s="121" t="s">
        <v>293</v>
      </c>
      <c r="R3" s="400"/>
      <c r="S3" s="400"/>
      <c r="T3" s="427"/>
      <c r="U3" s="294"/>
      <c r="W3" s="236"/>
      <c r="X3" s="123" t="s">
        <v>294</v>
      </c>
      <c r="Y3" s="385" t="s">
        <v>288</v>
      </c>
      <c r="Z3" s="386"/>
    </row>
    <row r="4" spans="1:31" customFormat="1" ht="32.25" hidden="1" customHeight="1">
      <c r="A4" s="124"/>
      <c r="B4" s="125"/>
      <c r="C4" s="125"/>
      <c r="D4" s="125"/>
      <c r="E4" s="125"/>
      <c r="F4" s="125"/>
      <c r="G4" s="125"/>
      <c r="H4" s="126"/>
      <c r="I4" s="37"/>
      <c r="J4" s="45"/>
      <c r="K4" s="195"/>
      <c r="L4" s="181">
        <v>350.98200000000003</v>
      </c>
      <c r="M4" s="286">
        <f>SUM(M5:M29)</f>
        <v>1</v>
      </c>
      <c r="N4" s="37"/>
      <c r="O4" s="259">
        <f>SUM(O5:O29)</f>
        <v>350.98200000000003</v>
      </c>
      <c r="P4" s="287">
        <f>SUM(P5:P29)</f>
        <v>1</v>
      </c>
      <c r="Q4" s="259">
        <f>SUM(Q5:Q29)</f>
        <v>349.06991778996871</v>
      </c>
      <c r="R4" s="288">
        <f>SUM(R5:R29)</f>
        <v>1.0000391849529779</v>
      </c>
      <c r="W4" s="238"/>
      <c r="X4" s="45"/>
      <c r="Y4" s="74">
        <v>638</v>
      </c>
      <c r="Z4" s="75" t="s">
        <v>245</v>
      </c>
      <c r="AC4">
        <f>657.21-638</f>
        <v>19.210000000000036</v>
      </c>
      <c r="AD4" s="94">
        <f>(Y4-AC4)/Y4</f>
        <v>0.9698902821316614</v>
      </c>
      <c r="AE4" s="127">
        <f>1-AD4</f>
        <v>3.0109717868338604E-2</v>
      </c>
    </row>
    <row r="5" spans="1:31" ht="33.75" customHeight="1">
      <c r="A5" s="296" t="s">
        <v>75</v>
      </c>
      <c r="B5" s="273"/>
      <c r="C5" s="299" t="s">
        <v>362</v>
      </c>
      <c r="D5" s="300" t="s">
        <v>205</v>
      </c>
      <c r="E5" s="275" t="s">
        <v>131</v>
      </c>
      <c r="F5" s="108" t="s">
        <v>301</v>
      </c>
      <c r="G5" s="234"/>
      <c r="H5" s="133" t="s">
        <v>321</v>
      </c>
      <c r="I5" s="97">
        <v>0</v>
      </c>
      <c r="J5" s="46">
        <v>0</v>
      </c>
      <c r="K5" s="197">
        <f>(2000*100)/1000000</f>
        <v>0.2</v>
      </c>
      <c r="L5" s="261">
        <f t="shared" ref="L5:L10" si="0">K5*5</f>
        <v>1</v>
      </c>
      <c r="M5" s="304">
        <f>L5/$L$4</f>
        <v>2.849148959205885E-3</v>
      </c>
      <c r="N5" s="48" t="s">
        <v>297</v>
      </c>
      <c r="O5" s="421">
        <f>SUM(L5:L12)</f>
        <v>135.05000000000001</v>
      </c>
      <c r="P5" s="426">
        <f>O5/$O$4</f>
        <v>0.38477756694075482</v>
      </c>
      <c r="Q5" s="419">
        <f>O4*R5</f>
        <v>117.7193628</v>
      </c>
      <c r="R5" s="425">
        <v>0.33539999999999998</v>
      </c>
      <c r="S5" s="407">
        <f>P5-R5</f>
        <v>4.9377566940754847E-2</v>
      </c>
      <c r="T5" s="405"/>
      <c r="U5" s="306"/>
      <c r="W5" s="240"/>
      <c r="X5" s="389"/>
      <c r="Y5" s="368"/>
      <c r="Z5" s="391"/>
      <c r="AC5" s="368"/>
    </row>
    <row r="6" spans="1:31" ht="33.75" customHeight="1">
      <c r="A6" s="296" t="s">
        <v>94</v>
      </c>
      <c r="B6" s="274">
        <v>71</v>
      </c>
      <c r="C6" s="301" t="s">
        <v>363</v>
      </c>
      <c r="D6" s="302"/>
      <c r="E6" s="276" t="s">
        <v>195</v>
      </c>
      <c r="F6" s="133" t="s">
        <v>284</v>
      </c>
      <c r="G6" s="118" t="s">
        <v>258</v>
      </c>
      <c r="H6" s="133" t="s">
        <v>320</v>
      </c>
      <c r="I6" s="97">
        <v>7.5</v>
      </c>
      <c r="J6" s="46">
        <f>I6*5</f>
        <v>37.5</v>
      </c>
      <c r="K6" s="197">
        <f>I6</f>
        <v>7.5</v>
      </c>
      <c r="L6" s="261">
        <f t="shared" si="0"/>
        <v>37.5</v>
      </c>
      <c r="M6" s="304">
        <f>L6/$L$4</f>
        <v>0.10684308597022069</v>
      </c>
      <c r="N6" s="48" t="s">
        <v>298</v>
      </c>
      <c r="O6" s="422"/>
      <c r="P6" s="426"/>
      <c r="Q6" s="419"/>
      <c r="R6" s="425"/>
      <c r="S6" s="408"/>
      <c r="T6" s="405"/>
      <c r="U6" s="307"/>
      <c r="W6" s="240"/>
      <c r="X6" s="389"/>
      <c r="Y6" s="368"/>
      <c r="Z6" s="391"/>
      <c r="AC6" s="368"/>
    </row>
    <row r="7" spans="1:31" ht="33.75" customHeight="1">
      <c r="A7" s="418" t="s">
        <v>95</v>
      </c>
      <c r="B7" s="428">
        <v>70</v>
      </c>
      <c r="C7" s="303" t="s">
        <v>364</v>
      </c>
      <c r="D7" s="300" t="s">
        <v>132</v>
      </c>
      <c r="E7" s="275" t="s">
        <v>209</v>
      </c>
      <c r="F7" s="108" t="s">
        <v>253</v>
      </c>
      <c r="G7" s="118" t="s">
        <v>260</v>
      </c>
      <c r="H7" s="133" t="s">
        <v>321</v>
      </c>
      <c r="I7" s="97">
        <v>0</v>
      </c>
      <c r="J7" s="46">
        <v>0</v>
      </c>
      <c r="K7" s="197">
        <f>(2000*250)/1000000</f>
        <v>0.5</v>
      </c>
      <c r="L7" s="261">
        <f t="shared" si="0"/>
        <v>2.5</v>
      </c>
      <c r="M7" s="304">
        <f t="shared" ref="M7:M9" si="1">L7/$L$4</f>
        <v>7.122872398014712E-3</v>
      </c>
      <c r="N7" s="48" t="s">
        <v>300</v>
      </c>
      <c r="O7" s="422"/>
      <c r="P7" s="426"/>
      <c r="Q7" s="419"/>
      <c r="R7" s="425"/>
      <c r="S7" s="408"/>
      <c r="T7" s="405"/>
      <c r="U7" s="307"/>
      <c r="W7" s="240"/>
      <c r="X7" s="389"/>
      <c r="Y7" s="368"/>
      <c r="Z7" s="391"/>
      <c r="AC7" s="368"/>
    </row>
    <row r="8" spans="1:31" ht="33.75" customHeight="1">
      <c r="A8" s="418"/>
      <c r="B8" s="429"/>
      <c r="C8" s="303" t="s">
        <v>365</v>
      </c>
      <c r="D8" s="300" t="s">
        <v>132</v>
      </c>
      <c r="E8" s="275" t="s">
        <v>150</v>
      </c>
      <c r="F8" s="108" t="s">
        <v>279</v>
      </c>
      <c r="G8" s="118" t="s">
        <v>261</v>
      </c>
      <c r="H8" s="133" t="s">
        <v>321</v>
      </c>
      <c r="I8" s="97">
        <v>0</v>
      </c>
      <c r="J8" s="46">
        <v>0</v>
      </c>
      <c r="K8" s="197">
        <f>((5000*300)+(10000*150)+(6000*100))/1000000</f>
        <v>3.6</v>
      </c>
      <c r="L8" s="261">
        <f t="shared" si="0"/>
        <v>18</v>
      </c>
      <c r="M8" s="304">
        <f t="shared" si="1"/>
        <v>5.1284681265705928E-2</v>
      </c>
      <c r="N8" s="48" t="s">
        <v>305</v>
      </c>
      <c r="O8" s="422"/>
      <c r="P8" s="426"/>
      <c r="Q8" s="419"/>
      <c r="R8" s="425"/>
      <c r="S8" s="408"/>
      <c r="T8" s="405"/>
      <c r="U8" s="307"/>
      <c r="W8" s="240"/>
      <c r="X8" s="389"/>
      <c r="Y8" s="368"/>
      <c r="Z8" s="391"/>
      <c r="AA8" s="31"/>
      <c r="AC8" s="368"/>
    </row>
    <row r="9" spans="1:31" ht="33.75" customHeight="1">
      <c r="A9" s="418"/>
      <c r="B9" s="429"/>
      <c r="C9" s="298" t="s">
        <v>366</v>
      </c>
      <c r="D9" s="302"/>
      <c r="E9" s="276" t="s">
        <v>150</v>
      </c>
      <c r="F9" s="133" t="s">
        <v>280</v>
      </c>
      <c r="G9" s="118" t="s">
        <v>261</v>
      </c>
      <c r="H9" s="133" t="s">
        <v>321</v>
      </c>
      <c r="I9" s="97">
        <v>4.6500000000000004</v>
      </c>
      <c r="J9" s="46">
        <f>I9*5</f>
        <v>23.25</v>
      </c>
      <c r="K9" s="197">
        <f>I9</f>
        <v>4.6500000000000004</v>
      </c>
      <c r="L9" s="261">
        <f t="shared" si="0"/>
        <v>23.25</v>
      </c>
      <c r="M9" s="304">
        <f t="shared" si="1"/>
        <v>6.6242713301536832E-2</v>
      </c>
      <c r="N9" s="48" t="s">
        <v>324</v>
      </c>
      <c r="O9" s="422"/>
      <c r="P9" s="426"/>
      <c r="Q9" s="419"/>
      <c r="R9" s="425"/>
      <c r="S9" s="408"/>
      <c r="T9" s="405"/>
      <c r="U9" s="307"/>
      <c r="W9" s="240"/>
      <c r="X9" s="389"/>
      <c r="Y9" s="368"/>
      <c r="Z9" s="391"/>
      <c r="AC9" s="368"/>
      <c r="AE9" s="31"/>
    </row>
    <row r="10" spans="1:31" ht="33.75" customHeight="1">
      <c r="A10" s="418"/>
      <c r="B10" s="429"/>
      <c r="C10" s="303" t="s">
        <v>367</v>
      </c>
      <c r="D10" s="300" t="s">
        <v>132</v>
      </c>
      <c r="E10" s="277"/>
      <c r="F10" s="109" t="s">
        <v>285</v>
      </c>
      <c r="G10" s="225"/>
      <c r="H10" s="133" t="s">
        <v>321</v>
      </c>
      <c r="I10" s="97"/>
      <c r="J10" s="46"/>
      <c r="K10" s="197">
        <f>(230*2000)/1000000</f>
        <v>0.46</v>
      </c>
      <c r="L10" s="261">
        <f t="shared" si="0"/>
        <v>2.3000000000000003</v>
      </c>
      <c r="M10" s="304">
        <f>L10/$L$4</f>
        <v>6.5530426061735361E-3</v>
      </c>
      <c r="N10" s="48" t="s">
        <v>317</v>
      </c>
      <c r="O10" s="422"/>
      <c r="P10" s="426"/>
      <c r="Q10" s="419"/>
      <c r="R10" s="425"/>
      <c r="S10" s="408"/>
      <c r="T10" s="405"/>
      <c r="U10" s="307"/>
      <c r="W10" s="240"/>
      <c r="X10" s="389"/>
      <c r="Y10" s="368"/>
      <c r="Z10" s="391"/>
      <c r="AC10" s="368"/>
    </row>
    <row r="11" spans="1:31" ht="33.75" customHeight="1">
      <c r="A11" s="418"/>
      <c r="B11" s="429"/>
      <c r="C11" s="298" t="s">
        <v>368</v>
      </c>
      <c r="D11" s="300" t="s">
        <v>132</v>
      </c>
      <c r="E11" s="431"/>
      <c r="F11" s="136"/>
      <c r="G11" s="433"/>
      <c r="H11" s="136"/>
      <c r="I11" s="105"/>
      <c r="J11" s="47"/>
      <c r="K11" s="203">
        <v>0</v>
      </c>
      <c r="L11" s="261">
        <v>0.5</v>
      </c>
      <c r="M11" s="304">
        <f t="shared" ref="M11:M16" si="2">L11/$L$4</f>
        <v>1.4245744796029425E-3</v>
      </c>
      <c r="N11" s="67" t="s">
        <v>312</v>
      </c>
      <c r="O11" s="423"/>
      <c r="P11" s="426"/>
      <c r="Q11" s="419"/>
      <c r="R11" s="425"/>
      <c r="S11" s="408"/>
      <c r="T11" s="405"/>
      <c r="U11" s="307"/>
      <c r="W11" s="240"/>
      <c r="X11" s="389"/>
      <c r="Y11" s="368"/>
      <c r="Z11" s="391"/>
      <c r="AC11" s="368"/>
    </row>
    <row r="12" spans="1:31" ht="33.75" customHeight="1" thickBot="1">
      <c r="A12" s="418"/>
      <c r="B12" s="430"/>
      <c r="C12" s="298" t="s">
        <v>369</v>
      </c>
      <c r="D12" s="302"/>
      <c r="E12" s="432" t="s">
        <v>150</v>
      </c>
      <c r="F12" s="140" t="s">
        <v>156</v>
      </c>
      <c r="G12" s="434" t="s">
        <v>261</v>
      </c>
      <c r="H12" s="140" t="s">
        <v>321</v>
      </c>
      <c r="I12" s="98">
        <v>7.1</v>
      </c>
      <c r="J12" s="63">
        <f>I12*5</f>
        <v>35.5</v>
      </c>
      <c r="K12" s="198">
        <v>10</v>
      </c>
      <c r="L12" s="262">
        <f>K12*5</f>
        <v>50</v>
      </c>
      <c r="M12" s="304">
        <f t="shared" si="2"/>
        <v>0.14245744796029425</v>
      </c>
      <c r="N12" s="65" t="s">
        <v>306</v>
      </c>
      <c r="O12" s="424"/>
      <c r="P12" s="426"/>
      <c r="Q12" s="420"/>
      <c r="R12" s="425"/>
      <c r="S12" s="409"/>
      <c r="T12" s="405"/>
      <c r="U12" s="307"/>
      <c r="W12" s="241"/>
      <c r="X12" s="390"/>
      <c r="Y12" s="369"/>
      <c r="Z12" s="325"/>
      <c r="AC12" s="369"/>
    </row>
    <row r="13" spans="1:31" ht="28.5" customHeight="1">
      <c r="A13" s="418" t="s">
        <v>74</v>
      </c>
      <c r="B13" s="435">
        <v>77</v>
      </c>
      <c r="C13" s="298" t="s">
        <v>370</v>
      </c>
      <c r="D13" s="302"/>
      <c r="E13" s="279" t="s">
        <v>137</v>
      </c>
      <c r="F13" s="130" t="s">
        <v>139</v>
      </c>
      <c r="G13" s="142" t="s">
        <v>262</v>
      </c>
      <c r="H13" s="143"/>
      <c r="I13" s="99"/>
      <c r="J13" s="100"/>
      <c r="K13" s="199">
        <v>1.5</v>
      </c>
      <c r="L13" s="263">
        <f>K13*5</f>
        <v>7.5</v>
      </c>
      <c r="M13" s="304">
        <f t="shared" si="2"/>
        <v>2.1368617194044138E-2</v>
      </c>
      <c r="N13" s="86"/>
      <c r="O13" s="436">
        <f>SUM(L13:L17)</f>
        <v>30.25</v>
      </c>
      <c r="P13" s="439">
        <f>O13/O4</f>
        <v>8.6186756015978014E-2</v>
      </c>
      <c r="Q13" s="440">
        <f>O4*R13</f>
        <v>30.816219600000004</v>
      </c>
      <c r="R13" s="404">
        <v>8.7800000000000003E-2</v>
      </c>
      <c r="S13" s="404">
        <f>P13-R13</f>
        <v>-1.6132439840219892E-3</v>
      </c>
      <c r="T13" s="404"/>
      <c r="U13" s="308"/>
      <c r="W13" s="242"/>
      <c r="X13" s="366">
        <f>O13-Q13</f>
        <v>-0.56621960000000371</v>
      </c>
      <c r="Y13" s="346">
        <v>16</v>
      </c>
      <c r="Z13" s="348">
        <f>Y13/$Y$4</f>
        <v>2.5078369905956112E-2</v>
      </c>
      <c r="AB13" s="31"/>
      <c r="AC13" s="346">
        <f>Y13*$AD$4</f>
        <v>15.518244514106582</v>
      </c>
    </row>
    <row r="14" spans="1:31" ht="32.25" customHeight="1">
      <c r="A14" s="418"/>
      <c r="B14" s="429"/>
      <c r="C14" s="298" t="s">
        <v>371</v>
      </c>
      <c r="D14" s="302"/>
      <c r="E14" s="276" t="s">
        <v>137</v>
      </c>
      <c r="F14" s="133" t="s">
        <v>248</v>
      </c>
      <c r="G14" s="118" t="s">
        <v>262</v>
      </c>
      <c r="H14" s="133"/>
      <c r="I14" s="97"/>
      <c r="J14" s="46"/>
      <c r="K14" s="197">
        <v>0</v>
      </c>
      <c r="L14" s="261">
        <v>1</v>
      </c>
      <c r="M14" s="304">
        <f t="shared" si="2"/>
        <v>2.849148959205885E-3</v>
      </c>
      <c r="N14" s="48"/>
      <c r="O14" s="437"/>
      <c r="P14" s="439"/>
      <c r="Q14" s="441"/>
      <c r="R14" s="404"/>
      <c r="S14" s="404"/>
      <c r="T14" s="404"/>
      <c r="U14" s="308"/>
      <c r="W14" s="243"/>
      <c r="X14" s="380"/>
      <c r="Y14" s="347"/>
      <c r="Z14" s="349"/>
      <c r="AC14" s="347"/>
    </row>
    <row r="15" spans="1:31" ht="38" customHeight="1">
      <c r="A15" s="418"/>
      <c r="B15" s="429"/>
      <c r="C15" s="298" t="s">
        <v>372</v>
      </c>
      <c r="D15" s="302"/>
      <c r="E15" s="280" t="s">
        <v>144</v>
      </c>
      <c r="F15" s="133" t="s">
        <v>281</v>
      </c>
      <c r="G15" s="225" t="s">
        <v>263</v>
      </c>
      <c r="H15" s="133" t="s">
        <v>322</v>
      </c>
      <c r="I15" s="97"/>
      <c r="J15" s="46"/>
      <c r="K15" s="197">
        <v>0</v>
      </c>
      <c r="L15" s="261">
        <v>19.25</v>
      </c>
      <c r="M15" s="304">
        <f t="shared" si="2"/>
        <v>5.4846117464713288E-2</v>
      </c>
      <c r="N15" s="48"/>
      <c r="O15" s="437"/>
      <c r="P15" s="439"/>
      <c r="Q15" s="441"/>
      <c r="R15" s="404"/>
      <c r="S15" s="404"/>
      <c r="T15" s="404"/>
      <c r="U15" s="308"/>
      <c r="W15" s="244"/>
      <c r="X15" s="209">
        <f>O15-Q15</f>
        <v>0</v>
      </c>
      <c r="Y15" s="76">
        <v>35</v>
      </c>
      <c r="Z15" s="227">
        <f>Y15/$Y$4</f>
        <v>5.4858934169278999E-2</v>
      </c>
      <c r="AC15" s="76">
        <f>Y15*$AD$4</f>
        <v>33.946159874608149</v>
      </c>
    </row>
    <row r="16" spans="1:31" ht="31" customHeight="1">
      <c r="A16" s="418"/>
      <c r="B16" s="429"/>
      <c r="C16" s="298" t="s">
        <v>373</v>
      </c>
      <c r="D16" s="302"/>
      <c r="E16" s="276" t="s">
        <v>136</v>
      </c>
      <c r="F16" s="133" t="s">
        <v>12</v>
      </c>
      <c r="G16" s="118" t="s">
        <v>264</v>
      </c>
      <c r="H16" s="133"/>
      <c r="I16" s="97"/>
      <c r="J16" s="46"/>
      <c r="K16" s="197">
        <v>0</v>
      </c>
      <c r="L16" s="261">
        <v>1</v>
      </c>
      <c r="M16" s="304">
        <f t="shared" si="2"/>
        <v>2.849148959205885E-3</v>
      </c>
      <c r="N16" s="48"/>
      <c r="O16" s="437"/>
      <c r="P16" s="439"/>
      <c r="Q16" s="441"/>
      <c r="R16" s="404"/>
      <c r="S16" s="404"/>
      <c r="T16" s="404"/>
      <c r="U16" s="308"/>
      <c r="W16" s="245"/>
      <c r="X16" s="356">
        <f>O16-Q16</f>
        <v>0</v>
      </c>
      <c r="Y16" s="359">
        <v>5</v>
      </c>
      <c r="Z16" s="349">
        <f>Y16/$Y$4</f>
        <v>7.8369905956112845E-3</v>
      </c>
      <c r="AC16" s="359">
        <f>Y16*$AD$4</f>
        <v>4.8494514106583066</v>
      </c>
    </row>
    <row r="17" spans="1:36" ht="41" customHeight="1" thickBot="1">
      <c r="A17" s="418"/>
      <c r="B17" s="430"/>
      <c r="C17" s="298" t="s">
        <v>374</v>
      </c>
      <c r="D17" s="302"/>
      <c r="E17" s="278" t="s">
        <v>136</v>
      </c>
      <c r="F17" s="140" t="s">
        <v>286</v>
      </c>
      <c r="G17" s="141" t="s">
        <v>263</v>
      </c>
      <c r="H17" s="140"/>
      <c r="I17" s="98"/>
      <c r="J17" s="63"/>
      <c r="K17" s="198">
        <v>0</v>
      </c>
      <c r="L17" s="262">
        <v>1.5</v>
      </c>
      <c r="M17" s="304">
        <f>L17/$L$4</f>
        <v>4.2737234388088271E-3</v>
      </c>
      <c r="N17" s="65"/>
      <c r="O17" s="438"/>
      <c r="P17" s="439"/>
      <c r="Q17" s="442"/>
      <c r="R17" s="404"/>
      <c r="S17" s="404"/>
      <c r="T17" s="404"/>
      <c r="U17" s="308"/>
      <c r="W17" s="241"/>
      <c r="X17" s="358"/>
      <c r="Y17" s="361"/>
      <c r="Z17" s="363"/>
      <c r="AC17" s="361">
        <f>Y17*$AE$4</f>
        <v>0</v>
      </c>
    </row>
    <row r="18" spans="1:36" ht="35.25" customHeight="1" thickBot="1">
      <c r="A18" s="297" t="s">
        <v>354</v>
      </c>
      <c r="B18" s="165"/>
      <c r="C18" s="298" t="s">
        <v>375</v>
      </c>
      <c r="D18" s="302"/>
      <c r="E18" s="276" t="s">
        <v>171</v>
      </c>
      <c r="F18" s="133" t="s">
        <v>189</v>
      </c>
      <c r="G18" s="118" t="s">
        <v>267</v>
      </c>
      <c r="H18" s="133"/>
      <c r="I18" s="97"/>
      <c r="J18" s="46"/>
      <c r="K18" s="197">
        <v>0</v>
      </c>
      <c r="L18" s="261">
        <v>5</v>
      </c>
      <c r="M18" s="304">
        <f>L18/$L$4</f>
        <v>1.4245744796029424E-2</v>
      </c>
      <c r="N18" s="48"/>
      <c r="O18" s="422">
        <f>L18</f>
        <v>5</v>
      </c>
      <c r="P18" s="305">
        <f>O18/O4</f>
        <v>1.4245744796029424E-2</v>
      </c>
      <c r="Q18" s="419">
        <f>O4*R18</f>
        <v>7.6865057999999999</v>
      </c>
      <c r="R18" s="309">
        <v>2.1899999999999999E-2</v>
      </c>
      <c r="S18" s="310">
        <f>P18-R18</f>
        <v>-7.6542552039705752E-3</v>
      </c>
      <c r="T18" s="310"/>
      <c r="U18" s="306"/>
      <c r="W18" s="240"/>
      <c r="X18" s="233"/>
      <c r="Y18" s="231"/>
      <c r="Z18" s="232"/>
      <c r="AC18" s="231">
        <f t="shared" ref="AC18" si="3">Y18*$AE$4</f>
        <v>0</v>
      </c>
    </row>
    <row r="19" spans="1:36" ht="58" customHeight="1" thickBot="1">
      <c r="A19" s="296" t="s">
        <v>82</v>
      </c>
      <c r="B19" s="281">
        <v>75</v>
      </c>
      <c r="C19" s="298" t="s">
        <v>376</v>
      </c>
      <c r="D19" s="302"/>
      <c r="E19" s="279" t="s">
        <v>138</v>
      </c>
      <c r="F19" s="130" t="s">
        <v>159</v>
      </c>
      <c r="G19" s="142" t="s">
        <v>263</v>
      </c>
      <c r="H19" s="130" t="s">
        <v>323</v>
      </c>
      <c r="I19" s="102"/>
      <c r="J19" s="50"/>
      <c r="K19" s="200"/>
      <c r="L19" s="264">
        <v>40</v>
      </c>
      <c r="M19" s="304">
        <f>L19/$L$4</f>
        <v>0.11396595836823539</v>
      </c>
      <c r="N19" s="52"/>
      <c r="O19" s="267">
        <f>L19</f>
        <v>40</v>
      </c>
      <c r="P19" s="305">
        <f>O19/O4</f>
        <v>0.11396595836823539</v>
      </c>
      <c r="Q19" s="254">
        <f>O4*R19</f>
        <v>33.553879200000004</v>
      </c>
      <c r="R19" s="309">
        <v>9.5600000000000004E-2</v>
      </c>
      <c r="S19" s="310">
        <f>P19-R19</f>
        <v>1.8365958368235388E-2</v>
      </c>
      <c r="T19" s="316" t="s">
        <v>386</v>
      </c>
      <c r="U19" s="306"/>
      <c r="W19" s="246"/>
      <c r="X19" s="90">
        <f>O19-Q19</f>
        <v>6.4461207999999957</v>
      </c>
      <c r="Y19" s="77">
        <v>61</v>
      </c>
      <c r="Z19" s="226">
        <f>Y19/$Y$4</f>
        <v>9.561128526645768E-2</v>
      </c>
      <c r="AC19" s="77">
        <f t="shared" ref="AC19:AC24" si="4">Y19*$AD$4</f>
        <v>59.163307210031348</v>
      </c>
    </row>
    <row r="20" spans="1:36" ht="36.75" customHeight="1" thickBot="1">
      <c r="A20" s="456" t="s">
        <v>355</v>
      </c>
      <c r="B20" s="282">
        <v>73</v>
      </c>
      <c r="C20" s="298" t="s">
        <v>377</v>
      </c>
      <c r="D20" s="302"/>
      <c r="E20" s="284" t="s">
        <v>163</v>
      </c>
      <c r="F20" s="149" t="s">
        <v>283</v>
      </c>
      <c r="G20" s="150" t="s">
        <v>268</v>
      </c>
      <c r="H20" s="149"/>
      <c r="I20" s="104"/>
      <c r="J20" s="56"/>
      <c r="K20" s="202"/>
      <c r="L20" s="265">
        <v>7</v>
      </c>
      <c r="M20" s="304">
        <f t="shared" ref="M20:M24" si="5">L20/$L$4</f>
        <v>1.9944042714441196E-2</v>
      </c>
      <c r="N20" s="58"/>
      <c r="O20" s="268">
        <f>L20</f>
        <v>7</v>
      </c>
      <c r="P20" s="447">
        <f>M20+M21+M23</f>
        <v>0.25499883184892669</v>
      </c>
      <c r="Q20" s="255">
        <f>O4*R20</f>
        <v>88.57069278996866</v>
      </c>
      <c r="R20" s="451">
        <f>Z20+Z21+Z22+Z23</f>
        <v>0.25235109717868337</v>
      </c>
      <c r="S20" s="407">
        <f>P20-R20</f>
        <v>2.647734670243318E-3</v>
      </c>
      <c r="T20" s="403" t="s">
        <v>386</v>
      </c>
      <c r="U20" s="306"/>
      <c r="W20" s="247"/>
      <c r="X20" s="91">
        <f>O20-Q20</f>
        <v>-81.57069278996866</v>
      </c>
      <c r="Y20" s="79">
        <v>11</v>
      </c>
      <c r="Z20" s="59">
        <f>Y20/$Y$4</f>
        <v>1.7241379310344827E-2</v>
      </c>
      <c r="AC20" s="79">
        <f t="shared" si="4"/>
        <v>10.668793103448275</v>
      </c>
    </row>
    <row r="21" spans="1:36" ht="18.75" customHeight="1">
      <c r="A21" s="456"/>
      <c r="B21" s="435" t="s">
        <v>161</v>
      </c>
      <c r="C21" s="418" t="s">
        <v>378</v>
      </c>
      <c r="D21" s="454"/>
      <c r="E21" s="279" t="s">
        <v>162</v>
      </c>
      <c r="F21" s="130" t="s">
        <v>295</v>
      </c>
      <c r="G21" s="142" t="s">
        <v>263</v>
      </c>
      <c r="H21" s="130"/>
      <c r="I21" s="101"/>
      <c r="J21" s="60"/>
      <c r="K21" s="199"/>
      <c r="L21" s="457">
        <v>70</v>
      </c>
      <c r="M21" s="445">
        <f t="shared" si="5"/>
        <v>0.19944042714441196</v>
      </c>
      <c r="N21" s="459" t="s">
        <v>345</v>
      </c>
      <c r="O21" s="461">
        <f>L21</f>
        <v>70</v>
      </c>
      <c r="P21" s="448"/>
      <c r="Q21" s="443">
        <f>O4*R21</f>
        <v>0</v>
      </c>
      <c r="R21" s="452"/>
      <c r="S21" s="410"/>
      <c r="T21" s="403"/>
      <c r="U21" s="306"/>
      <c r="W21" s="239"/>
      <c r="X21" s="332">
        <f>O21-(Q21+Q22)</f>
        <v>70</v>
      </c>
      <c r="Y21" s="80">
        <v>128</v>
      </c>
      <c r="Z21" s="226">
        <f>Y21/$Y$4</f>
        <v>0.20062695924764889</v>
      </c>
      <c r="AC21" s="80">
        <f t="shared" si="4"/>
        <v>124.14595611285266</v>
      </c>
    </row>
    <row r="22" spans="1:36" ht="17.25" customHeight="1">
      <c r="A22" s="456"/>
      <c r="B22" s="402"/>
      <c r="C22" s="418"/>
      <c r="D22" s="455"/>
      <c r="E22" s="276"/>
      <c r="F22" s="135" t="s">
        <v>254</v>
      </c>
      <c r="G22" s="118"/>
      <c r="H22" s="133"/>
      <c r="I22" s="97"/>
      <c r="J22" s="46"/>
      <c r="K22" s="197"/>
      <c r="L22" s="458"/>
      <c r="M22" s="446"/>
      <c r="N22" s="460"/>
      <c r="O22" s="421"/>
      <c r="P22" s="448"/>
      <c r="Q22" s="444"/>
      <c r="R22" s="452"/>
      <c r="S22" s="410"/>
      <c r="T22" s="403"/>
      <c r="U22" s="306"/>
      <c r="W22" s="249"/>
      <c r="X22" s="398"/>
      <c r="Y22" s="81">
        <v>18</v>
      </c>
      <c r="Z22" s="227">
        <f t="shared" ref="Z22:Z24" si="6">Y22/$Y$4</f>
        <v>2.8213166144200628E-2</v>
      </c>
      <c r="AC22" s="81">
        <f t="shared" si="4"/>
        <v>17.458025078369904</v>
      </c>
    </row>
    <row r="23" spans="1:36" ht="35.25" customHeight="1">
      <c r="A23" s="456"/>
      <c r="B23" s="273">
        <v>73</v>
      </c>
      <c r="C23" s="303" t="s">
        <v>379</v>
      </c>
      <c r="D23" s="300" t="s">
        <v>132</v>
      </c>
      <c r="E23" s="275" t="s">
        <v>233</v>
      </c>
      <c r="F23" s="108" t="s">
        <v>282</v>
      </c>
      <c r="G23" s="118" t="s">
        <v>261</v>
      </c>
      <c r="H23" s="133" t="s">
        <v>321</v>
      </c>
      <c r="I23" s="97"/>
      <c r="J23" s="46"/>
      <c r="K23" s="197"/>
      <c r="L23" s="261">
        <v>12.5</v>
      </c>
      <c r="M23" s="304">
        <f t="shared" si="5"/>
        <v>3.5614361990073562E-2</v>
      </c>
      <c r="N23" s="48"/>
      <c r="O23" s="269">
        <f>L23</f>
        <v>12.5</v>
      </c>
      <c r="P23" s="449"/>
      <c r="Q23" s="39">
        <f>O4*R23</f>
        <v>0</v>
      </c>
      <c r="R23" s="453"/>
      <c r="S23" s="411"/>
      <c r="T23" s="403"/>
      <c r="U23" s="306"/>
      <c r="W23" s="244"/>
      <c r="X23" s="92">
        <f>O23-Q23</f>
        <v>12.5</v>
      </c>
      <c r="Y23" s="81">
        <v>4</v>
      </c>
      <c r="Z23" s="227">
        <f t="shared" si="6"/>
        <v>6.269592476489028E-3</v>
      </c>
      <c r="AC23" s="81">
        <f t="shared" si="4"/>
        <v>3.8795611285266456</v>
      </c>
    </row>
    <row r="24" spans="1:36" ht="46" customHeight="1">
      <c r="A24" s="297" t="s">
        <v>357</v>
      </c>
      <c r="B24" s="273">
        <v>73</v>
      </c>
      <c r="C24" s="298" t="s">
        <v>380</v>
      </c>
      <c r="D24" s="302"/>
      <c r="E24" s="276" t="s">
        <v>162</v>
      </c>
      <c r="F24" s="133" t="s">
        <v>296</v>
      </c>
      <c r="G24" s="118" t="s">
        <v>269</v>
      </c>
      <c r="H24" s="133"/>
      <c r="I24" s="97"/>
      <c r="J24" s="46"/>
      <c r="K24" s="197"/>
      <c r="L24" s="261">
        <v>30</v>
      </c>
      <c r="M24" s="304">
        <f t="shared" si="5"/>
        <v>8.5474468776176551E-2</v>
      </c>
      <c r="N24" s="48"/>
      <c r="O24" s="269">
        <f>L24</f>
        <v>30</v>
      </c>
      <c r="P24" s="305">
        <f>O24/O4</f>
        <v>8.5474468776176551E-2</v>
      </c>
      <c r="Q24" s="39">
        <f>O4*R24</f>
        <v>37.976252400000007</v>
      </c>
      <c r="R24" s="309">
        <v>0.1082</v>
      </c>
      <c r="S24" s="310">
        <f>P24-R24</f>
        <v>-2.2725531223823453E-2</v>
      </c>
      <c r="T24" s="316" t="s">
        <v>386</v>
      </c>
      <c r="U24" s="307"/>
      <c r="W24" s="244"/>
      <c r="X24" s="72">
        <f>O24-Q24</f>
        <v>-7.976252400000007</v>
      </c>
      <c r="Y24" s="81">
        <v>69</v>
      </c>
      <c r="Z24" s="227">
        <f t="shared" si="6"/>
        <v>0.10815047021943573</v>
      </c>
      <c r="AC24" s="81">
        <f t="shared" si="4"/>
        <v>66.92242946708464</v>
      </c>
    </row>
    <row r="25" spans="1:36" ht="33" customHeight="1" thickBot="1">
      <c r="A25" s="297" t="s">
        <v>356</v>
      </c>
      <c r="B25" s="283">
        <v>73</v>
      </c>
      <c r="C25" s="298" t="s">
        <v>381</v>
      </c>
      <c r="D25" s="302"/>
      <c r="E25" s="278" t="s">
        <v>172</v>
      </c>
      <c r="F25" s="140"/>
      <c r="G25" s="141" t="s">
        <v>272</v>
      </c>
      <c r="H25" s="140"/>
      <c r="I25" s="98"/>
      <c r="J25" s="63"/>
      <c r="K25" s="198"/>
      <c r="L25" s="262">
        <v>3</v>
      </c>
      <c r="M25" s="304">
        <f t="shared" ref="M25:M29" si="7">L25/$L$4</f>
        <v>8.5474468776176541E-3</v>
      </c>
      <c r="N25" s="65" t="s">
        <v>344</v>
      </c>
      <c r="O25" s="270">
        <v>3</v>
      </c>
      <c r="P25" s="305">
        <f>O25/O4</f>
        <v>8.5474468776176541E-3</v>
      </c>
      <c r="Q25" s="256">
        <f>O4*R25</f>
        <v>22.568142600000002</v>
      </c>
      <c r="R25" s="309">
        <v>6.4299999999999996E-2</v>
      </c>
      <c r="S25" s="310">
        <f>P25-R25</f>
        <v>-5.5752553122382344E-2</v>
      </c>
      <c r="T25" s="311"/>
      <c r="U25" s="307"/>
      <c r="W25" s="250"/>
      <c r="X25" s="235"/>
      <c r="Y25" s="230"/>
      <c r="Z25" s="229"/>
      <c r="AC25" s="230">
        <f>Y25*$AE$4</f>
        <v>0</v>
      </c>
    </row>
    <row r="26" spans="1:36" ht="37.5" customHeight="1">
      <c r="A26" s="418" t="s">
        <v>348</v>
      </c>
      <c r="B26" s="429">
        <v>78</v>
      </c>
      <c r="C26" s="298" t="s">
        <v>382</v>
      </c>
      <c r="D26" s="302"/>
      <c r="E26" s="276" t="s">
        <v>194</v>
      </c>
      <c r="F26" s="133" t="s">
        <v>196</v>
      </c>
      <c r="G26" s="156" t="s">
        <v>273</v>
      </c>
      <c r="H26" s="33"/>
      <c r="I26" s="97"/>
      <c r="J26" s="214"/>
      <c r="K26" s="212"/>
      <c r="L26" s="261">
        <f>5</f>
        <v>5</v>
      </c>
      <c r="M26" s="304">
        <f t="shared" si="7"/>
        <v>1.4245744796029424E-2</v>
      </c>
      <c r="N26" s="48"/>
      <c r="O26" s="269">
        <f>L26</f>
        <v>5</v>
      </c>
      <c r="P26" s="447">
        <f>M26+M27+M28</f>
        <v>2.5642340632852964E-2</v>
      </c>
      <c r="Q26" s="40">
        <v>1.65</v>
      </c>
      <c r="R26" s="451">
        <f>Z26+Z27+Z28</f>
        <v>1.0188087774294672E-2</v>
      </c>
      <c r="S26" s="407">
        <f>P26-R26</f>
        <v>1.5454252858558292E-2</v>
      </c>
      <c r="T26" s="406"/>
      <c r="U26" s="307"/>
      <c r="W26" s="248"/>
      <c r="X26" s="216">
        <f>O26-Q26</f>
        <v>3.35</v>
      </c>
      <c r="Y26" s="217">
        <v>3</v>
      </c>
      <c r="Z26" s="226">
        <f>Y26/$Y$4</f>
        <v>4.7021943573667714E-3</v>
      </c>
      <c r="AC26" s="228">
        <f>Y26*$AE$4</f>
        <v>9.0329153605015811E-2</v>
      </c>
    </row>
    <row r="27" spans="1:36" ht="37.5" customHeight="1">
      <c r="A27" s="418"/>
      <c r="B27" s="429"/>
      <c r="C27" s="303" t="s">
        <v>383</v>
      </c>
      <c r="D27" s="300" t="s">
        <v>132</v>
      </c>
      <c r="E27" s="285"/>
      <c r="F27" s="136"/>
      <c r="G27" s="211"/>
      <c r="H27" s="33"/>
      <c r="I27" s="97"/>
      <c r="J27" s="214"/>
      <c r="K27" s="197"/>
      <c r="L27" s="261">
        <v>1</v>
      </c>
      <c r="M27" s="304">
        <f t="shared" si="7"/>
        <v>2.849148959205885E-3</v>
      </c>
      <c r="N27" s="48"/>
      <c r="O27" s="271">
        <f>L27</f>
        <v>1</v>
      </c>
      <c r="P27" s="448"/>
      <c r="Q27" s="257">
        <f>O4*R27</f>
        <v>0</v>
      </c>
      <c r="R27" s="452"/>
      <c r="S27" s="408"/>
      <c r="T27" s="406"/>
      <c r="U27" s="307"/>
      <c r="W27" s="249"/>
      <c r="X27" s="177">
        <f>O27-Q27</f>
        <v>1</v>
      </c>
      <c r="Y27" s="228">
        <v>0</v>
      </c>
      <c r="Z27" s="175">
        <v>0</v>
      </c>
      <c r="AC27" s="228"/>
    </row>
    <row r="28" spans="1:36" ht="39.75" customHeight="1" thickBot="1">
      <c r="A28" s="418"/>
      <c r="B28" s="430"/>
      <c r="C28" s="298" t="s">
        <v>384</v>
      </c>
      <c r="D28" s="302"/>
      <c r="E28" s="278" t="s">
        <v>193</v>
      </c>
      <c r="F28" s="140" t="s">
        <v>88</v>
      </c>
      <c r="G28" s="157" t="s">
        <v>274</v>
      </c>
      <c r="H28" s="213"/>
      <c r="I28" s="106"/>
      <c r="J28" s="69"/>
      <c r="K28" s="204"/>
      <c r="L28" s="266">
        <v>3</v>
      </c>
      <c r="M28" s="304">
        <f t="shared" si="7"/>
        <v>8.5474468776176541E-3</v>
      </c>
      <c r="N28" s="70"/>
      <c r="O28" s="272">
        <v>3</v>
      </c>
      <c r="P28" s="449"/>
      <c r="Q28" s="253">
        <f>O4*R28</f>
        <v>0</v>
      </c>
      <c r="R28" s="453"/>
      <c r="S28" s="409"/>
      <c r="T28" s="406"/>
      <c r="U28" s="307"/>
      <c r="W28" s="250"/>
      <c r="X28" s="93">
        <f>O28-Q28</f>
        <v>3</v>
      </c>
      <c r="Y28" s="219">
        <v>3.5</v>
      </c>
      <c r="Z28" s="224">
        <f>Y28/$Y$4</f>
        <v>5.4858934169278997E-3</v>
      </c>
      <c r="AC28" s="76">
        <f>Y28*$AD$4</f>
        <v>3.3946159874608148</v>
      </c>
    </row>
    <row r="29" spans="1:36" ht="36" customHeight="1" thickBot="1">
      <c r="A29" s="298"/>
      <c r="B29" s="282"/>
      <c r="C29" s="298" t="s">
        <v>246</v>
      </c>
      <c r="D29" s="302"/>
      <c r="E29" s="284"/>
      <c r="F29" s="149"/>
      <c r="G29" s="158"/>
      <c r="H29" s="149"/>
      <c r="I29" s="104"/>
      <c r="J29" s="56"/>
      <c r="K29" s="202"/>
      <c r="L29" s="265">
        <v>9.1820000000000004</v>
      </c>
      <c r="M29" s="304">
        <f t="shared" si="7"/>
        <v>2.6160885743428439E-2</v>
      </c>
      <c r="N29" s="58"/>
      <c r="O29" s="268">
        <f>L29</f>
        <v>9.1820000000000004</v>
      </c>
      <c r="P29" s="305">
        <f>O29/O4</f>
        <v>2.6160885743428439E-2</v>
      </c>
      <c r="Q29" s="255">
        <f>O4*R29</f>
        <v>8.5288626000000001</v>
      </c>
      <c r="R29" s="309">
        <v>2.4299999999999999E-2</v>
      </c>
      <c r="S29" s="310">
        <f>P29-R29</f>
        <v>1.86088574342844E-3</v>
      </c>
      <c r="T29" s="311"/>
      <c r="U29" s="307"/>
      <c r="W29" s="247"/>
      <c r="X29" s="91">
        <f>O29-Q29</f>
        <v>0.65313740000000031</v>
      </c>
      <c r="Y29" s="83">
        <v>15.5</v>
      </c>
      <c r="Z29" s="59">
        <f>Y29/$Y$4</f>
        <v>2.4294670846394983E-2</v>
      </c>
      <c r="AC29" s="76">
        <f>Y29*$AD$4</f>
        <v>15.033299373040752</v>
      </c>
      <c r="AJ29" s="450"/>
    </row>
    <row r="30" spans="1:36" customFormat="1" ht="27" hidden="1" customHeight="1" thickBot="1">
      <c r="A30" s="159"/>
      <c r="B30" s="160"/>
      <c r="C30" s="159"/>
      <c r="D30" s="160"/>
      <c r="E30" s="161"/>
      <c r="F30" s="161"/>
      <c r="G30" s="162"/>
      <c r="H30" s="161"/>
      <c r="I30" s="71"/>
      <c r="J30" s="71"/>
      <c r="K30" s="223"/>
      <c r="L30" s="194">
        <f>SUM(L5:L29)</f>
        <v>350.98200000000003</v>
      </c>
      <c r="M30" s="237"/>
      <c r="N30" s="71"/>
      <c r="O30" s="71"/>
      <c r="P30" s="71"/>
      <c r="Q30" s="222"/>
      <c r="R30" s="252"/>
      <c r="S30" s="111">
        <f>SUM(O5:O29)</f>
        <v>350.98200000000003</v>
      </c>
      <c r="T30" s="251"/>
      <c r="U30" s="251"/>
      <c r="V30" s="251"/>
      <c r="W30" s="251"/>
      <c r="X30" s="163"/>
      <c r="Y30" s="89">
        <f>SUM(Y5:Y29)</f>
        <v>369</v>
      </c>
      <c r="Z30" s="84">
        <f>SUM(Z5:Z29)</f>
        <v>0.57836990595611271</v>
      </c>
      <c r="AC30" s="89">
        <f>SUM(AC5:AC29)</f>
        <v>355.07017241379316</v>
      </c>
      <c r="AJ30" s="323"/>
    </row>
    <row r="31" spans="1:36" ht="24.75" customHeight="1">
      <c r="A31" s="401" t="s">
        <v>360</v>
      </c>
      <c r="B31" s="402"/>
      <c r="C31" s="401"/>
      <c r="D31" s="401"/>
      <c r="E31" s="166"/>
      <c r="F31" s="166"/>
      <c r="G31" s="167"/>
      <c r="H31" s="166"/>
      <c r="I31" s="40"/>
      <c r="J31" s="40"/>
      <c r="K31" s="40"/>
      <c r="L31" s="40"/>
      <c r="M31" s="312">
        <f>SUM(M5:M29)</f>
        <v>1</v>
      </c>
      <c r="N31" s="289">
        <f t="shared" ref="N31:R31" si="8">SUM(N5:N29)</f>
        <v>0</v>
      </c>
      <c r="O31" s="289">
        <f t="shared" si="8"/>
        <v>350.98200000000003</v>
      </c>
      <c r="P31" s="312">
        <f t="shared" si="8"/>
        <v>1</v>
      </c>
      <c r="Q31" s="289">
        <f t="shared" si="8"/>
        <v>349.06991778996871</v>
      </c>
      <c r="R31" s="312">
        <f t="shared" si="8"/>
        <v>1.0000391849529779</v>
      </c>
      <c r="S31" s="313"/>
      <c r="T31" s="313"/>
      <c r="U31" s="314"/>
      <c r="V31" s="314"/>
      <c r="W31" s="40"/>
      <c r="X31" s="40"/>
      <c r="Y31" s="168"/>
      <c r="Z31" s="41"/>
    </row>
    <row r="32" spans="1:36" customFormat="1" ht="32" hidden="1" customHeight="1">
      <c r="A32" s="135" t="s">
        <v>74</v>
      </c>
      <c r="B32" s="132">
        <v>77</v>
      </c>
      <c r="C32" s="135" t="s">
        <v>34</v>
      </c>
      <c r="D32" s="132" t="s">
        <v>133</v>
      </c>
      <c r="E32" s="133"/>
      <c r="F32" s="133"/>
      <c r="G32" s="118"/>
      <c r="H32" s="133"/>
      <c r="I32" s="133"/>
      <c r="J32" s="133"/>
      <c r="K32" s="133"/>
      <c r="L32" s="133"/>
      <c r="M32" s="133"/>
      <c r="N32" s="133"/>
      <c r="O32" s="133"/>
      <c r="P32" s="133"/>
      <c r="Q32" s="133"/>
      <c r="R32" s="133"/>
      <c r="S32" s="133"/>
      <c r="T32" s="133"/>
      <c r="U32" s="290"/>
      <c r="V32" s="290"/>
      <c r="W32" s="133"/>
      <c r="X32" s="133"/>
      <c r="Y32" s="169"/>
      <c r="Z32" s="33"/>
    </row>
    <row r="33" spans="1:26" customFormat="1" ht="32" hidden="1" customHeight="1">
      <c r="A33" s="135" t="s">
        <v>76</v>
      </c>
      <c r="B33" s="132">
        <v>78</v>
      </c>
      <c r="C33" s="135" t="s">
        <v>67</v>
      </c>
      <c r="D33" s="132" t="s">
        <v>133</v>
      </c>
      <c r="E33" s="133"/>
      <c r="F33" s="133"/>
      <c r="G33" s="118"/>
      <c r="H33" s="133"/>
      <c r="I33" s="133"/>
      <c r="J33" s="133"/>
      <c r="K33" s="133"/>
      <c r="L33" s="133"/>
      <c r="M33" s="133"/>
      <c r="N33" s="133"/>
      <c r="O33" s="133"/>
      <c r="P33" s="133"/>
      <c r="Q33" s="133"/>
      <c r="R33" s="133"/>
      <c r="S33" s="133"/>
      <c r="T33" s="133"/>
      <c r="U33" s="133"/>
      <c r="V33" s="133"/>
      <c r="W33" s="133"/>
      <c r="X33" s="133"/>
      <c r="Y33" s="33"/>
      <c r="Z33" s="33"/>
    </row>
    <row r="34" spans="1:26" customFormat="1" ht="32" hidden="1" customHeight="1">
      <c r="A34" s="134" t="s">
        <v>75</v>
      </c>
      <c r="B34" s="132">
        <v>72</v>
      </c>
      <c r="C34" s="135" t="s">
        <v>21</v>
      </c>
      <c r="D34" s="132" t="s">
        <v>207</v>
      </c>
      <c r="E34" s="133"/>
      <c r="F34" s="133"/>
      <c r="G34" s="118"/>
      <c r="H34" s="133"/>
      <c r="I34" s="133"/>
      <c r="J34" s="133"/>
      <c r="K34" s="133"/>
      <c r="L34" s="133"/>
      <c r="M34" s="133"/>
      <c r="N34" s="133"/>
      <c r="O34" s="133"/>
      <c r="P34" s="133"/>
      <c r="Q34" s="133"/>
      <c r="R34" s="133"/>
      <c r="S34" s="133"/>
      <c r="T34" s="133"/>
      <c r="U34" s="133"/>
      <c r="V34" s="133"/>
      <c r="W34" s="133"/>
      <c r="X34" s="133"/>
      <c r="Y34" s="33"/>
      <c r="Z34" s="33"/>
    </row>
    <row r="35" spans="1:26" customFormat="1" ht="32" hidden="1" customHeight="1">
      <c r="A35" s="134" t="s">
        <v>94</v>
      </c>
      <c r="B35" s="132">
        <v>72</v>
      </c>
      <c r="C35" s="135" t="s">
        <v>18</v>
      </c>
      <c r="D35" s="132" t="s">
        <v>133</v>
      </c>
      <c r="E35" s="133"/>
      <c r="F35" s="133"/>
      <c r="G35" s="118"/>
      <c r="H35" s="133"/>
      <c r="I35" s="133"/>
      <c r="J35" s="133"/>
      <c r="K35" s="133"/>
      <c r="L35" s="133"/>
      <c r="M35" s="133"/>
      <c r="N35" s="133"/>
      <c r="O35" s="133"/>
      <c r="P35" s="133"/>
      <c r="Q35" s="133"/>
      <c r="R35" s="133"/>
      <c r="S35" s="133"/>
      <c r="T35" s="133"/>
      <c r="U35" s="133"/>
      <c r="V35" s="133"/>
      <c r="W35" s="133"/>
      <c r="X35" s="133"/>
      <c r="Y35" s="33"/>
      <c r="Z35" s="33"/>
    </row>
    <row r="36" spans="1:26" customFormat="1" ht="32" hidden="1" customHeight="1">
      <c r="A36" s="135" t="s">
        <v>74</v>
      </c>
      <c r="B36" s="132">
        <v>77</v>
      </c>
      <c r="C36" s="135" t="s">
        <v>83</v>
      </c>
      <c r="D36" s="132" t="s">
        <v>133</v>
      </c>
      <c r="E36" s="133" t="s">
        <v>138</v>
      </c>
      <c r="F36" s="133"/>
      <c r="G36" s="118" t="s">
        <v>145</v>
      </c>
      <c r="H36" s="170"/>
      <c r="I36" s="170"/>
      <c r="J36" s="170"/>
      <c r="K36" s="170"/>
      <c r="L36" s="170"/>
      <c r="M36" s="170"/>
      <c r="N36" s="170"/>
      <c r="O36" s="170"/>
      <c r="P36" s="170"/>
      <c r="Q36" s="170"/>
      <c r="R36" s="170"/>
      <c r="S36" s="170"/>
      <c r="T36" s="170"/>
      <c r="U36" s="170"/>
      <c r="V36" s="170"/>
      <c r="W36" s="170"/>
      <c r="X36" s="170"/>
      <c r="Y36" s="33"/>
      <c r="Z36" s="33"/>
    </row>
    <row r="37" spans="1:26" customFormat="1" ht="36" hidden="1" customHeight="1">
      <c r="A37" s="135" t="s">
        <v>95</v>
      </c>
      <c r="B37" s="132">
        <v>70</v>
      </c>
      <c r="C37" s="135" t="s">
        <v>25</v>
      </c>
      <c r="D37" s="132" t="s">
        <v>133</v>
      </c>
      <c r="E37" s="133"/>
      <c r="F37" s="133"/>
      <c r="G37" s="118"/>
      <c r="H37" s="133"/>
      <c r="I37" s="133"/>
      <c r="J37" s="133"/>
      <c r="K37" s="133"/>
      <c r="L37" s="133"/>
      <c r="M37" s="133"/>
      <c r="N37" s="133"/>
      <c r="O37" s="133"/>
      <c r="P37" s="133"/>
      <c r="Q37" s="133"/>
      <c r="R37" s="133"/>
      <c r="S37" s="133"/>
      <c r="T37" s="133"/>
      <c r="U37" s="133"/>
      <c r="V37" s="133"/>
      <c r="W37" s="133"/>
      <c r="X37" s="133"/>
      <c r="Y37" s="33"/>
      <c r="Z37" s="33"/>
    </row>
    <row r="38" spans="1:26" customFormat="1" ht="32" hidden="1" customHeight="1">
      <c r="A38" s="135" t="s">
        <v>82</v>
      </c>
      <c r="B38" s="132">
        <v>75</v>
      </c>
      <c r="C38" s="135" t="s">
        <v>9</v>
      </c>
      <c r="D38" s="132" t="s">
        <v>133</v>
      </c>
      <c r="E38" s="133"/>
      <c r="F38" s="133"/>
      <c r="G38" s="118"/>
      <c r="H38" s="133"/>
      <c r="I38" s="133"/>
      <c r="J38" s="133"/>
      <c r="K38" s="133"/>
      <c r="L38" s="133"/>
      <c r="M38" s="133"/>
      <c r="N38" s="133"/>
      <c r="O38" s="133"/>
      <c r="P38" s="133"/>
      <c r="Q38" s="133"/>
      <c r="R38" s="133"/>
      <c r="S38" s="133"/>
      <c r="T38" s="133"/>
      <c r="U38" s="133"/>
      <c r="V38" s="133"/>
      <c r="W38" s="133"/>
      <c r="X38" s="133"/>
      <c r="Y38" s="33"/>
      <c r="Z38" s="33"/>
    </row>
    <row r="39" spans="1:26" customFormat="1" ht="34" hidden="1" customHeight="1">
      <c r="A39" s="151" t="s">
        <v>81</v>
      </c>
      <c r="B39" s="132">
        <v>73</v>
      </c>
      <c r="C39" s="135" t="s">
        <v>35</v>
      </c>
      <c r="D39" s="132" t="s">
        <v>133</v>
      </c>
      <c r="E39" s="133"/>
      <c r="F39" s="133"/>
      <c r="G39" s="118"/>
      <c r="H39" s="133"/>
      <c r="I39" s="133"/>
      <c r="J39" s="133"/>
      <c r="K39" s="133"/>
      <c r="L39" s="133"/>
      <c r="M39" s="133"/>
      <c r="N39" s="133"/>
      <c r="O39" s="133"/>
      <c r="P39" s="133"/>
      <c r="Q39" s="133"/>
      <c r="R39" s="133"/>
      <c r="S39" s="133"/>
      <c r="T39" s="133"/>
      <c r="U39" s="133"/>
      <c r="V39" s="133"/>
      <c r="W39" s="133"/>
      <c r="X39" s="133"/>
      <c r="Y39" s="33"/>
      <c r="Z39" s="33"/>
    </row>
    <row r="40" spans="1:26" ht="33.5" customHeight="1">
      <c r="L40" s="210">
        <f>L30-L4</f>
        <v>0</v>
      </c>
      <c r="M40" s="315"/>
      <c r="O40" s="258">
        <f>SUM(O5:O29)</f>
        <v>350.98200000000003</v>
      </c>
      <c r="Q40" s="258">
        <f>SUM(Q5:Q29)</f>
        <v>349.06991778996871</v>
      </c>
      <c r="Y40" s="31"/>
      <c r="Z40" s="38"/>
    </row>
    <row r="41" spans="1:26">
      <c r="B41" s="24"/>
      <c r="E41" s="112"/>
      <c r="F41" s="112"/>
      <c r="G41" s="112"/>
    </row>
    <row r="42" spans="1:26">
      <c r="Y42" s="31"/>
    </row>
    <row r="43" spans="1:26">
      <c r="L43" s="210">
        <f>L4*4%</f>
        <v>14.039280000000002</v>
      </c>
      <c r="M43" s="315"/>
      <c r="Y43" s="31"/>
    </row>
    <row r="44" spans="1:26">
      <c r="L44">
        <f>7.05+2.132</f>
        <v>9.1820000000000004</v>
      </c>
    </row>
  </sheetData>
  <autoFilter ref="D4:D30">
    <filterColumn colId="0">
      <filters>
        <filter val="SI"/>
        <filter val="SI _x000a_(nuovo intervento)"/>
        <filter val="SI_x000a_(nuovo intervento)"/>
      </filters>
    </filterColumn>
  </autoFilter>
  <mergeCells count="64">
    <mergeCell ref="X21:X22"/>
    <mergeCell ref="A26:A28"/>
    <mergeCell ref="B26:B28"/>
    <mergeCell ref="AJ29:AJ30"/>
    <mergeCell ref="P26:P28"/>
    <mergeCell ref="R26:R28"/>
    <mergeCell ref="S26:S28"/>
    <mergeCell ref="R20:R23"/>
    <mergeCell ref="D21:D22"/>
    <mergeCell ref="B21:B22"/>
    <mergeCell ref="A20:A23"/>
    <mergeCell ref="L21:L22"/>
    <mergeCell ref="N21:N22"/>
    <mergeCell ref="O21:O22"/>
    <mergeCell ref="C21:C22"/>
    <mergeCell ref="Q18"/>
    <mergeCell ref="O18"/>
    <mergeCell ref="Q21:Q22"/>
    <mergeCell ref="M21:M22"/>
    <mergeCell ref="P20:P23"/>
    <mergeCell ref="Z13:Z14"/>
    <mergeCell ref="AC13:AC14"/>
    <mergeCell ref="X16:X17"/>
    <mergeCell ref="Y16:Y17"/>
    <mergeCell ref="Z16:Z17"/>
    <mergeCell ref="AC16:AC17"/>
    <mergeCell ref="Y13:Y14"/>
    <mergeCell ref="B13:B17"/>
    <mergeCell ref="X13:X14"/>
    <mergeCell ref="O13:O17"/>
    <mergeCell ref="P13:P17"/>
    <mergeCell ref="R13:R17"/>
    <mergeCell ref="Q13:Q17"/>
    <mergeCell ref="AC5:AC12"/>
    <mergeCell ref="A7:A12"/>
    <mergeCell ref="B7:B12"/>
    <mergeCell ref="E11:E12"/>
    <mergeCell ref="G11:G12"/>
    <mergeCell ref="Y3:Z3"/>
    <mergeCell ref="Q5:Q12"/>
    <mergeCell ref="O5:O12"/>
    <mergeCell ref="X5:X12"/>
    <mergeCell ref="Y5:Y12"/>
    <mergeCell ref="R5:R12"/>
    <mergeCell ref="P5:P12"/>
    <mergeCell ref="R2:R3"/>
    <mergeCell ref="Z5:Z12"/>
    <mergeCell ref="T2:T3"/>
    <mergeCell ref="C2:C3"/>
    <mergeCell ref="A2:A3"/>
    <mergeCell ref="D2:D3"/>
    <mergeCell ref="A31:D31"/>
    <mergeCell ref="T20:T23"/>
    <mergeCell ref="T13:T17"/>
    <mergeCell ref="T5:T12"/>
    <mergeCell ref="T26:T28"/>
    <mergeCell ref="S2:S3"/>
    <mergeCell ref="S5:S12"/>
    <mergeCell ref="S13:S17"/>
    <mergeCell ref="S20:S23"/>
    <mergeCell ref="I2:J2"/>
    <mergeCell ref="K2:L2"/>
    <mergeCell ref="M2:P2"/>
    <mergeCell ref="A13:A17"/>
  </mergeCells>
  <printOptions horizontalCentered="1" verticalCentered="1"/>
  <pageMargins left="0.31496062992125984" right="0.31496062992125984" top="0.35433070866141736" bottom="0.35433070866141736" header="0.31496062992125984" footer="0.31496062992125984"/>
  <pageSetup paperSize="9" scale="48"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topLeftCell="B10" zoomScale="90" zoomScaleNormal="90" workbookViewId="0">
      <selection activeCell="M41" sqref="M41"/>
    </sheetView>
  </sheetViews>
  <sheetFormatPr defaultColWidth="8.81640625" defaultRowHeight="14.5"/>
  <cols>
    <col min="1" max="1" width="24.453125" customWidth="1"/>
    <col min="2" max="2" width="26.453125" customWidth="1"/>
    <col min="3" max="3" width="9.453125" style="23" customWidth="1"/>
    <col min="4" max="4" width="28.453125" customWidth="1"/>
    <col min="5" max="5" width="11.453125" customWidth="1"/>
    <col min="6" max="6" width="13.1796875" customWidth="1"/>
    <col min="7" max="8" width="47.453125" customWidth="1"/>
    <col min="9" max="9" width="36.453125" customWidth="1"/>
    <col min="10" max="10" width="47.453125" customWidth="1"/>
    <col min="11" max="11" width="26.453125" customWidth="1"/>
    <col min="13" max="13" width="15.6328125" bestFit="1" customWidth="1"/>
    <col min="14" max="14" width="18.81640625" bestFit="1" customWidth="1"/>
  </cols>
  <sheetData>
    <row r="1" spans="1:14" ht="26.5" customHeight="1" thickBot="1">
      <c r="A1" s="488" t="s">
        <v>204</v>
      </c>
      <c r="B1" s="489"/>
      <c r="C1" s="21"/>
    </row>
    <row r="3" spans="1:14" ht="57" customHeight="1">
      <c r="A3" s="3" t="s">
        <v>0</v>
      </c>
      <c r="B3" s="4" t="s">
        <v>103</v>
      </c>
      <c r="C3" s="4" t="s">
        <v>135</v>
      </c>
      <c r="D3" s="5" t="s">
        <v>73</v>
      </c>
      <c r="E3" s="5" t="s">
        <v>72</v>
      </c>
      <c r="F3" s="6" t="s">
        <v>100</v>
      </c>
      <c r="G3" s="6" t="s">
        <v>104</v>
      </c>
      <c r="H3" s="6" t="s">
        <v>101</v>
      </c>
      <c r="I3" s="6" t="s">
        <v>211</v>
      </c>
      <c r="J3" s="6" t="s">
        <v>102</v>
      </c>
      <c r="K3" s="32" t="s">
        <v>247</v>
      </c>
      <c r="L3" s="33"/>
    </row>
    <row r="4" spans="1:14" ht="57" customHeight="1">
      <c r="A4" s="3"/>
      <c r="B4" s="4"/>
      <c r="C4" s="4"/>
      <c r="D4" s="5"/>
      <c r="E4" s="5"/>
      <c r="F4" s="6"/>
      <c r="G4" s="6"/>
      <c r="H4" s="6"/>
      <c r="I4" s="29"/>
      <c r="J4" s="29"/>
      <c r="K4" s="34">
        <v>277932379.35000002</v>
      </c>
      <c r="L4" s="35" t="s">
        <v>245</v>
      </c>
    </row>
    <row r="5" spans="1:14" ht="144.75" customHeight="1">
      <c r="A5" s="7" t="s">
        <v>108</v>
      </c>
      <c r="B5" s="8" t="s">
        <v>95</v>
      </c>
      <c r="C5" s="22">
        <v>70</v>
      </c>
      <c r="D5" s="1" t="s">
        <v>22</v>
      </c>
      <c r="E5" s="9" t="s">
        <v>46</v>
      </c>
      <c r="F5" s="18" t="s">
        <v>132</v>
      </c>
      <c r="G5" s="15" t="s">
        <v>209</v>
      </c>
      <c r="H5" s="15" t="s">
        <v>152</v>
      </c>
      <c r="I5" s="16" t="s">
        <v>153</v>
      </c>
      <c r="J5" s="15" t="s">
        <v>219</v>
      </c>
      <c r="K5" s="484">
        <v>90883888.040000007</v>
      </c>
      <c r="L5" s="485">
        <f>SUM(K5/K4)</f>
        <v>0.3269999999731949</v>
      </c>
    </row>
    <row r="6" spans="1:14" ht="77.25" customHeight="1">
      <c r="A6" s="2" t="s">
        <v>106</v>
      </c>
      <c r="B6" s="11" t="s">
        <v>75</v>
      </c>
      <c r="C6" s="22">
        <v>72</v>
      </c>
      <c r="D6" s="1" t="s">
        <v>19</v>
      </c>
      <c r="E6" s="9" t="s">
        <v>43</v>
      </c>
      <c r="F6" s="18" t="s">
        <v>132</v>
      </c>
      <c r="G6" s="15" t="s">
        <v>131</v>
      </c>
      <c r="H6" s="15" t="s">
        <v>210</v>
      </c>
      <c r="I6" s="490" t="s">
        <v>134</v>
      </c>
      <c r="J6" s="474" t="s">
        <v>224</v>
      </c>
      <c r="K6" s="484"/>
      <c r="L6" s="485"/>
    </row>
    <row r="7" spans="1:14" ht="75" customHeight="1">
      <c r="A7" s="2" t="s">
        <v>106</v>
      </c>
      <c r="B7" s="11" t="s">
        <v>75</v>
      </c>
      <c r="C7" s="22">
        <v>72</v>
      </c>
      <c r="D7" s="1" t="s">
        <v>20</v>
      </c>
      <c r="E7" s="9" t="s">
        <v>44</v>
      </c>
      <c r="F7" s="18" t="s">
        <v>132</v>
      </c>
      <c r="G7" s="15" t="s">
        <v>131</v>
      </c>
      <c r="H7" s="15" t="s">
        <v>212</v>
      </c>
      <c r="I7" s="491"/>
      <c r="J7" s="475"/>
      <c r="K7" s="484"/>
      <c r="L7" s="485"/>
    </row>
    <row r="8" spans="1:14" ht="56" customHeight="1">
      <c r="A8" s="2" t="s">
        <v>105</v>
      </c>
      <c r="B8" s="11" t="s">
        <v>94</v>
      </c>
      <c r="C8" s="22">
        <v>71</v>
      </c>
      <c r="D8" s="1" t="s">
        <v>17</v>
      </c>
      <c r="E8" s="9" t="s">
        <v>40</v>
      </c>
      <c r="F8" s="18" t="s">
        <v>132</v>
      </c>
      <c r="G8" s="15" t="s">
        <v>195</v>
      </c>
      <c r="H8" s="15" t="s">
        <v>197</v>
      </c>
      <c r="I8" s="16" t="s">
        <v>199</v>
      </c>
      <c r="J8" s="15"/>
      <c r="K8" s="484"/>
      <c r="L8" s="485"/>
    </row>
    <row r="9" spans="1:14" ht="53.5" customHeight="1">
      <c r="A9" s="2" t="s">
        <v>105</v>
      </c>
      <c r="B9" s="11" t="s">
        <v>94</v>
      </c>
      <c r="C9" s="22">
        <v>71</v>
      </c>
      <c r="D9" s="1" t="s">
        <v>29</v>
      </c>
      <c r="E9" s="9" t="s">
        <v>41</v>
      </c>
      <c r="F9" s="18" t="s">
        <v>132</v>
      </c>
      <c r="G9" s="15" t="s">
        <v>195</v>
      </c>
      <c r="H9" s="15" t="s">
        <v>198</v>
      </c>
      <c r="I9" s="16" t="s">
        <v>200</v>
      </c>
      <c r="J9" s="15"/>
      <c r="K9" s="484"/>
      <c r="L9" s="485"/>
      <c r="N9" s="31"/>
    </row>
    <row r="10" spans="1:14" ht="111.75" customHeight="1">
      <c r="A10" s="7" t="s">
        <v>111</v>
      </c>
      <c r="B10" s="8" t="s">
        <v>95</v>
      </c>
      <c r="C10" s="22">
        <v>70</v>
      </c>
      <c r="D10" s="1" t="s">
        <v>4</v>
      </c>
      <c r="E10" s="9" t="s">
        <v>47</v>
      </c>
      <c r="F10" s="18" t="s">
        <v>132</v>
      </c>
      <c r="G10" s="15" t="s">
        <v>150</v>
      </c>
      <c r="H10" s="15" t="s">
        <v>158</v>
      </c>
      <c r="I10" s="16" t="s">
        <v>157</v>
      </c>
      <c r="J10" s="15" t="s">
        <v>225</v>
      </c>
      <c r="K10" s="484"/>
      <c r="L10" s="485"/>
      <c r="M10" s="31">
        <f>K4*L5</f>
        <v>90883888.040000007</v>
      </c>
    </row>
    <row r="11" spans="1:14" ht="123.75" customHeight="1">
      <c r="A11" s="7" t="s">
        <v>107</v>
      </c>
      <c r="B11" s="8" t="s">
        <v>95</v>
      </c>
      <c r="C11" s="22">
        <v>70</v>
      </c>
      <c r="D11" s="1" t="s">
        <v>23</v>
      </c>
      <c r="E11" s="9" t="s">
        <v>49</v>
      </c>
      <c r="F11" s="18" t="s">
        <v>132</v>
      </c>
      <c r="G11" s="15" t="s">
        <v>150</v>
      </c>
      <c r="H11" s="15" t="s">
        <v>151</v>
      </c>
      <c r="I11" s="16" t="s">
        <v>157</v>
      </c>
      <c r="J11" s="15" t="s">
        <v>223</v>
      </c>
      <c r="K11" s="484"/>
      <c r="L11" s="485"/>
    </row>
    <row r="12" spans="1:14" ht="71.25" customHeight="1">
      <c r="A12" s="13" t="s">
        <v>112</v>
      </c>
      <c r="B12" s="8" t="s">
        <v>95</v>
      </c>
      <c r="C12" s="22">
        <v>70</v>
      </c>
      <c r="D12" s="1" t="s">
        <v>26</v>
      </c>
      <c r="E12" s="9" t="s">
        <v>49</v>
      </c>
      <c r="F12" s="18" t="s">
        <v>132</v>
      </c>
      <c r="G12" s="474" t="s">
        <v>226</v>
      </c>
      <c r="H12" s="15" t="s">
        <v>26</v>
      </c>
      <c r="I12" s="490" t="s">
        <v>147</v>
      </c>
      <c r="J12" s="15"/>
      <c r="K12" s="484"/>
      <c r="L12" s="485"/>
    </row>
    <row r="13" spans="1:14" ht="71.25" customHeight="1">
      <c r="A13" s="13" t="s">
        <v>112</v>
      </c>
      <c r="B13" s="8" t="s">
        <v>95</v>
      </c>
      <c r="C13" s="22">
        <v>70</v>
      </c>
      <c r="D13" s="1" t="s">
        <v>24</v>
      </c>
      <c r="E13" s="9" t="s">
        <v>48</v>
      </c>
      <c r="F13" s="18" t="s">
        <v>132</v>
      </c>
      <c r="G13" s="475"/>
      <c r="H13" s="15" t="s">
        <v>24</v>
      </c>
      <c r="I13" s="491"/>
      <c r="J13" s="15"/>
      <c r="K13" s="484"/>
      <c r="L13" s="485"/>
    </row>
    <row r="14" spans="1:14" ht="115.5" customHeight="1">
      <c r="A14" s="2" t="s">
        <v>110</v>
      </c>
      <c r="B14" s="8" t="s">
        <v>95</v>
      </c>
      <c r="C14" s="22">
        <v>70</v>
      </c>
      <c r="D14" s="1" t="s">
        <v>77</v>
      </c>
      <c r="E14" s="9" t="s">
        <v>78</v>
      </c>
      <c r="F14" s="18" t="s">
        <v>132</v>
      </c>
      <c r="G14" s="15" t="s">
        <v>150</v>
      </c>
      <c r="H14" s="15" t="s">
        <v>156</v>
      </c>
      <c r="I14" s="16" t="s">
        <v>157</v>
      </c>
      <c r="J14" s="15" t="s">
        <v>222</v>
      </c>
      <c r="K14" s="484"/>
      <c r="L14" s="485"/>
    </row>
    <row r="15" spans="1:14" ht="72.75" customHeight="1">
      <c r="A15" s="2" t="s">
        <v>125</v>
      </c>
      <c r="B15" s="11" t="s">
        <v>74</v>
      </c>
      <c r="C15" s="22">
        <v>77</v>
      </c>
      <c r="D15" s="1" t="s">
        <v>10</v>
      </c>
      <c r="E15" s="9" t="s">
        <v>61</v>
      </c>
      <c r="F15" s="18" t="s">
        <v>132</v>
      </c>
      <c r="G15" s="15" t="s">
        <v>137</v>
      </c>
      <c r="H15" s="15" t="s">
        <v>139</v>
      </c>
      <c r="I15" s="16" t="s">
        <v>147</v>
      </c>
      <c r="J15" s="17" t="s">
        <v>216</v>
      </c>
      <c r="K15" s="476">
        <f>SUM(K4*L15/100)</f>
        <v>7254035.1010349998</v>
      </c>
      <c r="L15" s="464">
        <v>2.61</v>
      </c>
      <c r="N15" s="31"/>
    </row>
    <row r="16" spans="1:14" ht="78" customHeight="1">
      <c r="A16" s="7" t="s">
        <v>128</v>
      </c>
      <c r="B16" s="8" t="s">
        <v>74</v>
      </c>
      <c r="C16" s="22">
        <v>77</v>
      </c>
      <c r="D16" s="1" t="s">
        <v>70</v>
      </c>
      <c r="E16" s="9" t="s">
        <v>69</v>
      </c>
      <c r="F16" s="18" t="s">
        <v>132</v>
      </c>
      <c r="G16" s="15" t="s">
        <v>137</v>
      </c>
      <c r="H16" s="15" t="s">
        <v>248</v>
      </c>
      <c r="I16" s="16" t="s">
        <v>147</v>
      </c>
      <c r="J16" s="15"/>
      <c r="K16" s="477"/>
      <c r="L16" s="464"/>
    </row>
    <row r="17" spans="1:12" ht="70.25" customHeight="1">
      <c r="A17" s="2" t="s">
        <v>127</v>
      </c>
      <c r="B17" s="11" t="s">
        <v>74</v>
      </c>
      <c r="C17" s="22">
        <v>77</v>
      </c>
      <c r="D17" s="1" t="s">
        <v>32</v>
      </c>
      <c r="E17" s="9" t="s">
        <v>62</v>
      </c>
      <c r="F17" s="18" t="s">
        <v>132</v>
      </c>
      <c r="G17" s="474" t="s">
        <v>144</v>
      </c>
      <c r="H17" s="15" t="s">
        <v>142</v>
      </c>
      <c r="I17" s="490" t="s">
        <v>148</v>
      </c>
      <c r="J17" s="15"/>
      <c r="K17" s="478">
        <f>SUM(K4*L17/100)</f>
        <v>14897175.533160003</v>
      </c>
      <c r="L17" s="464">
        <v>5.36</v>
      </c>
    </row>
    <row r="18" spans="1:12" ht="50" customHeight="1">
      <c r="A18" s="2" t="s">
        <v>127</v>
      </c>
      <c r="B18" s="11" t="s">
        <v>74</v>
      </c>
      <c r="C18" s="22">
        <v>77</v>
      </c>
      <c r="D18" s="1" t="s">
        <v>33</v>
      </c>
      <c r="E18" s="9" t="s">
        <v>63</v>
      </c>
      <c r="F18" s="18" t="s">
        <v>132</v>
      </c>
      <c r="G18" s="475"/>
      <c r="H18" s="15" t="s">
        <v>143</v>
      </c>
      <c r="I18" s="491"/>
      <c r="J18" s="15" t="s">
        <v>208</v>
      </c>
      <c r="K18" s="479"/>
      <c r="L18" s="464"/>
    </row>
    <row r="19" spans="1:12" ht="94.5" customHeight="1">
      <c r="A19" s="7" t="s">
        <v>1</v>
      </c>
      <c r="B19" s="8" t="s">
        <v>74</v>
      </c>
      <c r="C19" s="22">
        <v>77</v>
      </c>
      <c r="D19" s="1" t="s">
        <v>12</v>
      </c>
      <c r="E19" s="9" t="s">
        <v>64</v>
      </c>
      <c r="F19" s="18" t="s">
        <v>205</v>
      </c>
      <c r="G19" s="15" t="s">
        <v>136</v>
      </c>
      <c r="H19" s="15" t="s">
        <v>12</v>
      </c>
      <c r="I19" s="16" t="s">
        <v>146</v>
      </c>
      <c r="J19" s="15" t="s">
        <v>214</v>
      </c>
      <c r="K19" s="486">
        <f>SUM(K4*L19/100)</f>
        <v>2223459.0348</v>
      </c>
      <c r="L19" s="464">
        <v>0.8</v>
      </c>
    </row>
    <row r="20" spans="1:12" ht="84" customHeight="1">
      <c r="A20" s="7" t="s">
        <v>128</v>
      </c>
      <c r="B20" s="8" t="s">
        <v>74</v>
      </c>
      <c r="C20" s="22">
        <v>77</v>
      </c>
      <c r="D20" s="1" t="s">
        <v>11</v>
      </c>
      <c r="E20" s="9" t="s">
        <v>66</v>
      </c>
      <c r="F20" s="18" t="s">
        <v>132</v>
      </c>
      <c r="G20" s="15" t="s">
        <v>136</v>
      </c>
      <c r="H20" s="15" t="s">
        <v>140</v>
      </c>
      <c r="I20" s="16" t="s">
        <v>148</v>
      </c>
      <c r="J20" s="15" t="s">
        <v>218</v>
      </c>
      <c r="K20" s="487"/>
      <c r="L20" s="464"/>
    </row>
    <row r="21" spans="1:12" ht="117.75" customHeight="1">
      <c r="A21" s="2" t="s">
        <v>109</v>
      </c>
      <c r="B21" s="8" t="s">
        <v>95</v>
      </c>
      <c r="C21" s="22">
        <v>70</v>
      </c>
      <c r="D21" s="1" t="s">
        <v>89</v>
      </c>
      <c r="E21" s="9" t="s">
        <v>71</v>
      </c>
      <c r="F21" s="18" t="s">
        <v>132</v>
      </c>
      <c r="G21" s="15" t="s">
        <v>154</v>
      </c>
      <c r="H21" s="15" t="s">
        <v>89</v>
      </c>
      <c r="I21" s="16" t="s">
        <v>155</v>
      </c>
      <c r="J21" s="15" t="s">
        <v>220</v>
      </c>
      <c r="K21" s="480">
        <f>SUM(K4*L21/100)</f>
        <v>6086719.1077650003</v>
      </c>
      <c r="L21" s="464">
        <v>2.19</v>
      </c>
    </row>
    <row r="22" spans="1:12" ht="120" customHeight="1">
      <c r="A22" s="2" t="s">
        <v>115</v>
      </c>
      <c r="B22" s="10" t="s">
        <v>81</v>
      </c>
      <c r="C22" s="22">
        <v>73</v>
      </c>
      <c r="D22" s="1" t="s">
        <v>91</v>
      </c>
      <c r="E22" s="9" t="s">
        <v>71</v>
      </c>
      <c r="F22" s="18" t="s">
        <v>132</v>
      </c>
      <c r="G22" s="15" t="s">
        <v>178</v>
      </c>
      <c r="H22" s="15" t="s">
        <v>183</v>
      </c>
      <c r="I22" s="16" t="s">
        <v>175</v>
      </c>
      <c r="J22" s="15" t="s">
        <v>230</v>
      </c>
      <c r="K22" s="481"/>
      <c r="L22" s="464"/>
    </row>
    <row r="23" spans="1:12" ht="90.75" customHeight="1">
      <c r="A23" s="2" t="s">
        <v>119</v>
      </c>
      <c r="B23" s="10" t="s">
        <v>81</v>
      </c>
      <c r="C23" s="22">
        <v>73</v>
      </c>
      <c r="D23" s="1" t="s">
        <v>96</v>
      </c>
      <c r="E23" s="9" t="s">
        <v>71</v>
      </c>
      <c r="F23" s="18" t="s">
        <v>132</v>
      </c>
      <c r="G23" s="15" t="s">
        <v>178</v>
      </c>
      <c r="H23" s="15" t="s">
        <v>184</v>
      </c>
      <c r="I23" s="16" t="s">
        <v>175</v>
      </c>
      <c r="J23" s="15" t="s">
        <v>239</v>
      </c>
      <c r="K23" s="481"/>
      <c r="L23" s="464"/>
    </row>
    <row r="24" spans="1:12" ht="196.5" customHeight="1">
      <c r="A24" s="2" t="s">
        <v>109</v>
      </c>
      <c r="B24" s="8" t="s">
        <v>95</v>
      </c>
      <c r="C24" s="22">
        <v>70</v>
      </c>
      <c r="D24" s="1" t="s">
        <v>90</v>
      </c>
      <c r="E24" s="9" t="s">
        <v>79</v>
      </c>
      <c r="F24" s="18" t="s">
        <v>132</v>
      </c>
      <c r="G24" s="15" t="s">
        <v>169</v>
      </c>
      <c r="H24" s="15" t="s">
        <v>90</v>
      </c>
      <c r="I24" s="16" t="s">
        <v>155</v>
      </c>
      <c r="J24" s="15" t="s">
        <v>221</v>
      </c>
      <c r="K24" s="481"/>
      <c r="L24" s="464"/>
    </row>
    <row r="25" spans="1:12" ht="136.5" customHeight="1">
      <c r="A25" s="2" t="s">
        <v>116</v>
      </c>
      <c r="B25" s="10" t="s">
        <v>81</v>
      </c>
      <c r="C25" s="22">
        <v>73</v>
      </c>
      <c r="D25" s="1" t="s">
        <v>92</v>
      </c>
      <c r="E25" s="9" t="s">
        <v>79</v>
      </c>
      <c r="F25" s="18" t="s">
        <v>132</v>
      </c>
      <c r="G25" s="15" t="s">
        <v>170</v>
      </c>
      <c r="H25" s="15" t="s">
        <v>174</v>
      </c>
      <c r="I25" s="16" t="s">
        <v>175</v>
      </c>
      <c r="J25" s="15" t="s">
        <v>235</v>
      </c>
      <c r="K25" s="481"/>
      <c r="L25" s="464"/>
    </row>
    <row r="26" spans="1:12" ht="50" customHeight="1">
      <c r="A26" s="2" t="s">
        <v>119</v>
      </c>
      <c r="B26" s="10" t="s">
        <v>81</v>
      </c>
      <c r="C26" s="22">
        <v>73</v>
      </c>
      <c r="D26" s="1" t="s">
        <v>16</v>
      </c>
      <c r="E26" s="9" t="s">
        <v>38</v>
      </c>
      <c r="F26" s="18" t="s">
        <v>132</v>
      </c>
      <c r="G26" s="15" t="s">
        <v>171</v>
      </c>
      <c r="H26" s="15" t="s">
        <v>189</v>
      </c>
      <c r="I26" s="16" t="s">
        <v>187</v>
      </c>
      <c r="J26" s="15" t="s">
        <v>188</v>
      </c>
      <c r="K26" s="481"/>
      <c r="L26" s="464"/>
    </row>
    <row r="27" spans="1:12" ht="50" customHeight="1">
      <c r="A27" s="2" t="s">
        <v>119</v>
      </c>
      <c r="B27" s="10" t="s">
        <v>81</v>
      </c>
      <c r="C27" s="22">
        <v>73</v>
      </c>
      <c r="D27" s="1" t="s">
        <v>14</v>
      </c>
      <c r="E27" s="9" t="s">
        <v>39</v>
      </c>
      <c r="F27" s="18" t="s">
        <v>132</v>
      </c>
      <c r="G27" s="15" t="s">
        <v>171</v>
      </c>
      <c r="H27" s="15" t="s">
        <v>190</v>
      </c>
      <c r="I27" s="16" t="s">
        <v>187</v>
      </c>
      <c r="J27" s="15" t="s">
        <v>168</v>
      </c>
      <c r="K27" s="481"/>
      <c r="L27" s="464"/>
    </row>
    <row r="28" spans="1:12" ht="130.5" customHeight="1">
      <c r="A28" s="2" t="s">
        <v>119</v>
      </c>
      <c r="B28" s="10" t="s">
        <v>81</v>
      </c>
      <c r="C28" s="22">
        <v>73</v>
      </c>
      <c r="D28" s="1" t="s">
        <v>31</v>
      </c>
      <c r="E28" s="9" t="s">
        <v>54</v>
      </c>
      <c r="F28" s="18" t="s">
        <v>132</v>
      </c>
      <c r="G28" s="15" t="s">
        <v>186</v>
      </c>
      <c r="H28" s="15" t="s">
        <v>185</v>
      </c>
      <c r="I28" s="16" t="s">
        <v>153</v>
      </c>
      <c r="J28" s="15" t="s">
        <v>240</v>
      </c>
      <c r="K28" s="481"/>
      <c r="L28" s="464"/>
    </row>
    <row r="29" spans="1:12" ht="84" customHeight="1">
      <c r="A29" s="2" t="s">
        <v>120</v>
      </c>
      <c r="B29" s="10" t="s">
        <v>81</v>
      </c>
      <c r="C29" s="22">
        <v>73</v>
      </c>
      <c r="D29" s="1" t="s">
        <v>28</v>
      </c>
      <c r="E29" s="9" t="s">
        <v>56</v>
      </c>
      <c r="F29" s="18" t="s">
        <v>242</v>
      </c>
      <c r="G29" s="15"/>
      <c r="H29" s="15"/>
      <c r="I29" s="16"/>
      <c r="J29" s="15" t="s">
        <v>238</v>
      </c>
      <c r="K29" s="481"/>
      <c r="L29" s="464"/>
    </row>
    <row r="30" spans="1:12" ht="50" customHeight="1">
      <c r="A30" s="7" t="s">
        <v>121</v>
      </c>
      <c r="B30" s="8" t="s">
        <v>82</v>
      </c>
      <c r="C30" s="22">
        <v>75</v>
      </c>
      <c r="D30" s="1" t="s">
        <v>7</v>
      </c>
      <c r="E30" s="9" t="s">
        <v>57</v>
      </c>
      <c r="F30" s="18" t="s">
        <v>132</v>
      </c>
      <c r="G30" s="15" t="s">
        <v>138</v>
      </c>
      <c r="H30" s="15" t="s">
        <v>159</v>
      </c>
      <c r="I30" s="16" t="s">
        <v>148</v>
      </c>
      <c r="J30" s="474" t="s">
        <v>227</v>
      </c>
      <c r="K30" s="482">
        <f>SUM(K4*L30/100)</f>
        <v>26125643.658900004</v>
      </c>
      <c r="L30" s="464">
        <v>9.4</v>
      </c>
    </row>
    <row r="31" spans="1:12" ht="53" customHeight="1">
      <c r="A31" s="7" t="s">
        <v>122</v>
      </c>
      <c r="B31" s="8" t="s">
        <v>82</v>
      </c>
      <c r="C31" s="22">
        <v>75</v>
      </c>
      <c r="D31" s="1" t="s">
        <v>8</v>
      </c>
      <c r="E31" s="9" t="s">
        <v>58</v>
      </c>
      <c r="F31" s="14" t="s">
        <v>206</v>
      </c>
      <c r="G31" s="15" t="s">
        <v>138</v>
      </c>
      <c r="H31" s="15" t="s">
        <v>249</v>
      </c>
      <c r="I31" s="16" t="s">
        <v>148</v>
      </c>
      <c r="J31" s="475"/>
      <c r="K31" s="483"/>
      <c r="L31" s="464"/>
    </row>
    <row r="32" spans="1:12" ht="51.5" customHeight="1">
      <c r="A32" s="13" t="s">
        <v>113</v>
      </c>
      <c r="B32" s="10" t="s">
        <v>81</v>
      </c>
      <c r="C32" s="22">
        <v>73</v>
      </c>
      <c r="D32" s="1" t="s">
        <v>114</v>
      </c>
      <c r="E32" s="9" t="s">
        <v>55</v>
      </c>
      <c r="F32" s="18" t="s">
        <v>132</v>
      </c>
      <c r="G32" s="15" t="s">
        <v>163</v>
      </c>
      <c r="H32" s="15" t="s">
        <v>114</v>
      </c>
      <c r="I32" s="16" t="s">
        <v>164</v>
      </c>
      <c r="J32" s="15" t="s">
        <v>228</v>
      </c>
      <c r="K32" s="483"/>
      <c r="L32" s="464"/>
    </row>
    <row r="33" spans="1:12" ht="156.75" customHeight="1">
      <c r="A33" s="13" t="s">
        <v>113</v>
      </c>
      <c r="B33" s="10" t="s">
        <v>81</v>
      </c>
      <c r="C33" s="22" t="s">
        <v>161</v>
      </c>
      <c r="D33" s="1" t="s">
        <v>80</v>
      </c>
      <c r="E33" s="9" t="s">
        <v>85</v>
      </c>
      <c r="F33" s="18" t="s">
        <v>132</v>
      </c>
      <c r="G33" s="15" t="s">
        <v>162</v>
      </c>
      <c r="H33" s="15" t="s">
        <v>80</v>
      </c>
      <c r="I33" s="16" t="s">
        <v>148</v>
      </c>
      <c r="J33" s="15" t="s">
        <v>236</v>
      </c>
      <c r="K33" s="473">
        <f>SUM(K4*L33/100)</f>
        <v>98082336.672615007</v>
      </c>
      <c r="L33" s="464">
        <v>35.29</v>
      </c>
    </row>
    <row r="34" spans="1:12" ht="102" customHeight="1">
      <c r="A34" s="13" t="s">
        <v>113</v>
      </c>
      <c r="B34" s="10" t="s">
        <v>81</v>
      </c>
      <c r="C34" s="22">
        <v>73</v>
      </c>
      <c r="D34" s="1" t="s">
        <v>84</v>
      </c>
      <c r="E34" s="9" t="s">
        <v>85</v>
      </c>
      <c r="F34" s="18" t="s">
        <v>132</v>
      </c>
      <c r="G34" s="15" t="s">
        <v>233</v>
      </c>
      <c r="H34" s="15" t="s">
        <v>84</v>
      </c>
      <c r="I34" s="16" t="s">
        <v>157</v>
      </c>
      <c r="J34" s="15" t="s">
        <v>234</v>
      </c>
      <c r="K34" s="473"/>
      <c r="L34" s="464"/>
    </row>
    <row r="35" spans="1:12" ht="144" customHeight="1">
      <c r="A35" s="2" t="s">
        <v>120</v>
      </c>
      <c r="B35" s="10" t="s">
        <v>81</v>
      </c>
      <c r="C35" s="22">
        <v>73</v>
      </c>
      <c r="D35" s="1" t="s">
        <v>27</v>
      </c>
      <c r="E35" s="9" t="s">
        <v>99</v>
      </c>
      <c r="F35" s="18" t="s">
        <v>132</v>
      </c>
      <c r="G35" s="15" t="s">
        <v>162</v>
      </c>
      <c r="H35" s="15" t="s">
        <v>27</v>
      </c>
      <c r="I35" s="16" t="s">
        <v>191</v>
      </c>
      <c r="J35" s="15"/>
      <c r="K35" s="473"/>
      <c r="L35" s="464"/>
    </row>
    <row r="36" spans="1:12" ht="74.25" customHeight="1">
      <c r="A36" s="2" t="s">
        <v>120</v>
      </c>
      <c r="B36" s="10" t="s">
        <v>81</v>
      </c>
      <c r="C36" s="22">
        <v>73</v>
      </c>
      <c r="D36" s="1" t="s">
        <v>98</v>
      </c>
      <c r="E36" s="9" t="s">
        <v>99</v>
      </c>
      <c r="F36" s="18" t="s">
        <v>205</v>
      </c>
      <c r="G36" s="15" t="s">
        <v>233</v>
      </c>
      <c r="H36" s="15" t="s">
        <v>98</v>
      </c>
      <c r="I36" s="16" t="s">
        <v>191</v>
      </c>
      <c r="J36" s="15"/>
      <c r="K36" s="473"/>
      <c r="L36" s="464"/>
    </row>
    <row r="37" spans="1:12" ht="86.25" customHeight="1">
      <c r="A37" s="2" t="s">
        <v>115</v>
      </c>
      <c r="B37" s="10" t="s">
        <v>81</v>
      </c>
      <c r="C37" s="22">
        <v>73</v>
      </c>
      <c r="D37" s="1" t="s">
        <v>5</v>
      </c>
      <c r="E37" s="9" t="s">
        <v>51</v>
      </c>
      <c r="F37" s="18" t="s">
        <v>132</v>
      </c>
      <c r="G37" s="15" t="s">
        <v>150</v>
      </c>
      <c r="H37" s="15" t="s">
        <v>5</v>
      </c>
      <c r="I37" s="16" t="s">
        <v>167</v>
      </c>
      <c r="J37" s="15" t="s">
        <v>229</v>
      </c>
      <c r="K37" s="473"/>
      <c r="L37" s="464"/>
    </row>
    <row r="38" spans="1:12" ht="50" customHeight="1">
      <c r="A38" s="2" t="s">
        <v>116</v>
      </c>
      <c r="B38" s="10" t="s">
        <v>81</v>
      </c>
      <c r="C38" s="22">
        <v>73</v>
      </c>
      <c r="D38" s="1" t="s">
        <v>13</v>
      </c>
      <c r="E38" s="9" t="s">
        <v>37</v>
      </c>
      <c r="F38" s="18" t="s">
        <v>205</v>
      </c>
      <c r="G38" s="15"/>
      <c r="H38" s="15"/>
      <c r="I38" s="16"/>
      <c r="J38" s="15"/>
      <c r="K38" s="462">
        <f>SUM(K4*L38/100)</f>
        <v>4057812.7385100001</v>
      </c>
      <c r="L38" s="464">
        <v>1.46</v>
      </c>
    </row>
    <row r="39" spans="1:12" ht="78" customHeight="1">
      <c r="A39" s="2" t="s">
        <v>117</v>
      </c>
      <c r="B39" s="10" t="s">
        <v>81</v>
      </c>
      <c r="C39" s="22">
        <v>73</v>
      </c>
      <c r="D39" s="1" t="s">
        <v>15</v>
      </c>
      <c r="E39" s="9" t="s">
        <v>36</v>
      </c>
      <c r="F39" s="18" t="s">
        <v>132</v>
      </c>
      <c r="G39" s="15" t="s">
        <v>165</v>
      </c>
      <c r="H39" s="15" t="s">
        <v>250</v>
      </c>
      <c r="I39" s="16" t="s">
        <v>176</v>
      </c>
      <c r="J39" s="15" t="s">
        <v>231</v>
      </c>
      <c r="K39" s="463"/>
      <c r="L39" s="464"/>
    </row>
    <row r="40" spans="1:12" ht="214.5" customHeight="1">
      <c r="A40" s="7" t="s">
        <v>118</v>
      </c>
      <c r="B40" s="10" t="s">
        <v>81</v>
      </c>
      <c r="C40" s="22">
        <v>73</v>
      </c>
      <c r="D40" s="1" t="s">
        <v>6</v>
      </c>
      <c r="E40" s="9" t="s">
        <v>52</v>
      </c>
      <c r="F40" s="18" t="s">
        <v>132</v>
      </c>
      <c r="G40" s="15" t="s">
        <v>173</v>
      </c>
      <c r="H40" s="15" t="s">
        <v>180</v>
      </c>
      <c r="I40" s="16" t="s">
        <v>179</v>
      </c>
      <c r="J40" s="15" t="s">
        <v>232</v>
      </c>
      <c r="K40" s="465">
        <f>SUM(K4*L40/100)</f>
        <v>18482503.226775002</v>
      </c>
      <c r="L40" s="464">
        <v>6.65</v>
      </c>
    </row>
    <row r="41" spans="1:12" ht="94.5" customHeight="1">
      <c r="A41" s="2" t="s">
        <v>86</v>
      </c>
      <c r="B41" s="10" t="s">
        <v>81</v>
      </c>
      <c r="C41" s="22">
        <v>73</v>
      </c>
      <c r="D41" s="1" t="s">
        <v>30</v>
      </c>
      <c r="E41" s="9" t="s">
        <v>53</v>
      </c>
      <c r="F41" s="18" t="s">
        <v>132</v>
      </c>
      <c r="G41" s="15" t="s">
        <v>172</v>
      </c>
      <c r="H41" s="15" t="s">
        <v>181</v>
      </c>
      <c r="I41" s="16" t="s">
        <v>179</v>
      </c>
      <c r="J41" s="15" t="s">
        <v>182</v>
      </c>
      <c r="K41" s="466"/>
      <c r="L41" s="464"/>
    </row>
    <row r="42" spans="1:12" ht="75" customHeight="1">
      <c r="A42" s="7" t="s">
        <v>2</v>
      </c>
      <c r="B42" s="8" t="s">
        <v>76</v>
      </c>
      <c r="C42" s="22">
        <v>78</v>
      </c>
      <c r="D42" s="1" t="s">
        <v>3</v>
      </c>
      <c r="E42" s="9" t="s">
        <v>65</v>
      </c>
      <c r="F42" s="18" t="s">
        <v>132</v>
      </c>
      <c r="G42" s="15" t="s">
        <v>192</v>
      </c>
      <c r="H42" s="15" t="s">
        <v>3</v>
      </c>
      <c r="I42" s="20" t="s">
        <v>202</v>
      </c>
      <c r="J42" s="15"/>
      <c r="K42" s="467">
        <f>SUM(K4*L42/100)</f>
        <v>2779323.7935000001</v>
      </c>
      <c r="L42" s="470">
        <v>1</v>
      </c>
    </row>
    <row r="43" spans="1:12" ht="93.75" customHeight="1">
      <c r="A43" s="2" t="s">
        <v>129</v>
      </c>
      <c r="B43" s="8" t="s">
        <v>76</v>
      </c>
      <c r="C43" s="22">
        <v>78</v>
      </c>
      <c r="D43" s="1" t="s">
        <v>88</v>
      </c>
      <c r="E43" s="9" t="s">
        <v>87</v>
      </c>
      <c r="F43" s="18" t="s">
        <v>132</v>
      </c>
      <c r="G43" s="15" t="s">
        <v>194</v>
      </c>
      <c r="H43" s="15" t="s">
        <v>88</v>
      </c>
      <c r="I43" s="20" t="s">
        <v>201</v>
      </c>
      <c r="J43" s="15" t="s">
        <v>241</v>
      </c>
      <c r="K43" s="468"/>
      <c r="L43" s="471"/>
    </row>
    <row r="44" spans="1:12" ht="96.75" customHeight="1">
      <c r="A44" s="2" t="s">
        <v>130</v>
      </c>
      <c r="B44" s="8" t="s">
        <v>76</v>
      </c>
      <c r="C44" s="22">
        <v>78</v>
      </c>
      <c r="D44" s="1" t="s">
        <v>93</v>
      </c>
      <c r="E44" s="9" t="s">
        <v>65</v>
      </c>
      <c r="F44" s="18" t="s">
        <v>132</v>
      </c>
      <c r="G44" s="15" t="s">
        <v>193</v>
      </c>
      <c r="H44" s="15" t="s">
        <v>196</v>
      </c>
      <c r="I44" s="20" t="s">
        <v>203</v>
      </c>
      <c r="J44" s="15"/>
      <c r="K44" s="469"/>
      <c r="L44" s="472"/>
    </row>
    <row r="45" spans="1:12" ht="96.75" customHeight="1">
      <c r="A45" s="2"/>
      <c r="B45" s="8"/>
      <c r="C45" s="22"/>
      <c r="D45" s="1" t="s">
        <v>246</v>
      </c>
      <c r="E45" s="9">
        <v>20</v>
      </c>
      <c r="F45" s="18"/>
      <c r="G45" s="15"/>
      <c r="H45" s="15"/>
      <c r="I45" s="20"/>
      <c r="J45" s="15"/>
      <c r="K45" s="36">
        <f>SUM(K4*2.54/100)</f>
        <v>7059482.4354900001</v>
      </c>
      <c r="L45" s="35">
        <v>2.54</v>
      </c>
    </row>
    <row r="46" spans="1:12" ht="71.25" customHeight="1">
      <c r="A46" s="7" t="s">
        <v>124</v>
      </c>
      <c r="B46" s="8" t="s">
        <v>74</v>
      </c>
      <c r="C46" s="22">
        <v>77</v>
      </c>
      <c r="D46" s="1" t="s">
        <v>34</v>
      </c>
      <c r="E46" s="9" t="s">
        <v>60</v>
      </c>
      <c r="F46" s="19" t="s">
        <v>206</v>
      </c>
      <c r="G46" s="15"/>
      <c r="H46" s="15"/>
      <c r="I46" s="16"/>
      <c r="J46" s="15" t="s">
        <v>215</v>
      </c>
      <c r="K46" s="31"/>
    </row>
    <row r="47" spans="1:12" ht="53.5" customHeight="1">
      <c r="A47" s="2" t="s">
        <v>130</v>
      </c>
      <c r="B47" s="8" t="s">
        <v>76</v>
      </c>
      <c r="C47" s="22">
        <v>78</v>
      </c>
      <c r="D47" s="1" t="s">
        <v>67</v>
      </c>
      <c r="E47" s="9" t="s">
        <v>68</v>
      </c>
      <c r="F47" s="14" t="s">
        <v>133</v>
      </c>
      <c r="G47" s="15"/>
      <c r="H47" s="15"/>
      <c r="I47" s="16"/>
      <c r="J47" s="15"/>
    </row>
    <row r="48" spans="1:12" ht="70.5" customHeight="1">
      <c r="A48" s="2" t="s">
        <v>106</v>
      </c>
      <c r="B48" s="11" t="s">
        <v>75</v>
      </c>
      <c r="C48" s="22">
        <v>72</v>
      </c>
      <c r="D48" s="1" t="s">
        <v>21</v>
      </c>
      <c r="E48" s="9" t="s">
        <v>45</v>
      </c>
      <c r="F48" s="14" t="s">
        <v>207</v>
      </c>
      <c r="G48" s="15"/>
      <c r="H48" s="15"/>
      <c r="I48" s="16"/>
      <c r="J48" s="15" t="s">
        <v>213</v>
      </c>
    </row>
    <row r="49" spans="1:11" ht="86.25" customHeight="1">
      <c r="A49" s="2" t="s">
        <v>105</v>
      </c>
      <c r="B49" s="11" t="s">
        <v>94</v>
      </c>
      <c r="C49" s="22">
        <v>72</v>
      </c>
      <c r="D49" s="1" t="s">
        <v>18</v>
      </c>
      <c r="E49" s="9" t="s">
        <v>42</v>
      </c>
      <c r="F49" s="14" t="s">
        <v>133</v>
      </c>
      <c r="G49" s="15"/>
      <c r="H49" s="15"/>
      <c r="I49" s="16"/>
      <c r="J49" s="15" t="s">
        <v>243</v>
      </c>
    </row>
    <row r="50" spans="1:11" ht="80.25" customHeight="1">
      <c r="A50" s="7" t="s">
        <v>126</v>
      </c>
      <c r="B50" s="8" t="s">
        <v>74</v>
      </c>
      <c r="C50" s="22">
        <v>77</v>
      </c>
      <c r="D50" s="1" t="s">
        <v>83</v>
      </c>
      <c r="E50" s="9" t="s">
        <v>58</v>
      </c>
      <c r="F50" s="19" t="s">
        <v>133</v>
      </c>
      <c r="G50" s="15" t="s">
        <v>138</v>
      </c>
      <c r="H50" s="15" t="s">
        <v>141</v>
      </c>
      <c r="I50" s="16" t="s">
        <v>145</v>
      </c>
      <c r="J50" s="26" t="s">
        <v>217</v>
      </c>
    </row>
    <row r="51" spans="1:11" ht="50" customHeight="1">
      <c r="A51" s="13" t="s">
        <v>112</v>
      </c>
      <c r="B51" s="8" t="s">
        <v>95</v>
      </c>
      <c r="C51" s="22">
        <v>70</v>
      </c>
      <c r="D51" s="1" t="s">
        <v>25</v>
      </c>
      <c r="E51" s="9" t="s">
        <v>50</v>
      </c>
      <c r="F51" s="14" t="s">
        <v>206</v>
      </c>
      <c r="G51" s="15"/>
      <c r="H51" s="15"/>
      <c r="I51" s="16"/>
      <c r="J51" s="15"/>
    </row>
    <row r="52" spans="1:11" ht="53" customHeight="1">
      <c r="A52" s="7" t="s">
        <v>123</v>
      </c>
      <c r="B52" s="8" t="s">
        <v>82</v>
      </c>
      <c r="C52" s="22">
        <v>75</v>
      </c>
      <c r="D52" s="1" t="s">
        <v>9</v>
      </c>
      <c r="E52" s="9" t="s">
        <v>59</v>
      </c>
      <c r="F52" s="14" t="s">
        <v>133</v>
      </c>
      <c r="G52" s="15"/>
      <c r="H52" s="15"/>
      <c r="I52" s="16"/>
      <c r="J52" s="15" t="s">
        <v>237</v>
      </c>
    </row>
    <row r="53" spans="1:11" ht="89.25" customHeight="1">
      <c r="A53" s="2" t="s">
        <v>120</v>
      </c>
      <c r="B53" s="10" t="s">
        <v>81</v>
      </c>
      <c r="C53" s="22">
        <v>73</v>
      </c>
      <c r="D53" s="1" t="s">
        <v>35</v>
      </c>
      <c r="E53" s="9" t="s">
        <v>55</v>
      </c>
      <c r="F53" s="14" t="s">
        <v>133</v>
      </c>
      <c r="G53" s="15"/>
      <c r="H53" s="15"/>
      <c r="I53" s="16"/>
      <c r="J53" s="15" t="s">
        <v>160</v>
      </c>
    </row>
    <row r="54" spans="1:11" ht="33.5" customHeight="1">
      <c r="K54" s="31"/>
    </row>
    <row r="55" spans="1:11">
      <c r="A55" s="12" t="s">
        <v>97</v>
      </c>
      <c r="B55" s="12"/>
      <c r="C55" s="24"/>
      <c r="D55" s="12"/>
      <c r="E55" s="12"/>
      <c r="F55" s="12"/>
      <c r="G55" s="12"/>
      <c r="H55" s="12"/>
      <c r="I55" s="12"/>
    </row>
    <row r="56" spans="1:11">
      <c r="K56" s="31"/>
    </row>
    <row r="57" spans="1:11">
      <c r="K57" s="31"/>
    </row>
  </sheetData>
  <mergeCells count="28">
    <mergeCell ref="K5:K14"/>
    <mergeCell ref="L5:L14"/>
    <mergeCell ref="K19:K20"/>
    <mergeCell ref="A1:B1"/>
    <mergeCell ref="I6:I7"/>
    <mergeCell ref="J6:J7"/>
    <mergeCell ref="G17:G18"/>
    <mergeCell ref="I17:I18"/>
    <mergeCell ref="G12:G13"/>
    <mergeCell ref="I12:I13"/>
    <mergeCell ref="K33:K37"/>
    <mergeCell ref="L33:L37"/>
    <mergeCell ref="J30:J31"/>
    <mergeCell ref="K15:K16"/>
    <mergeCell ref="L15:L16"/>
    <mergeCell ref="K17:K18"/>
    <mergeCell ref="L17:L18"/>
    <mergeCell ref="L19:L20"/>
    <mergeCell ref="K21:K29"/>
    <mergeCell ref="L21:L29"/>
    <mergeCell ref="K30:K32"/>
    <mergeCell ref="L30:L32"/>
    <mergeCell ref="K38:K39"/>
    <mergeCell ref="L38:L39"/>
    <mergeCell ref="K40:K41"/>
    <mergeCell ref="L40:L41"/>
    <mergeCell ref="K42:K44"/>
    <mergeCell ref="L42:L44"/>
  </mergeCells>
  <pageMargins left="0.7" right="0.7" top="0.75" bottom="0.75" header="0.3" footer="0.3"/>
  <pageSetup paperSize="9" scale="50"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opLeftCell="A28" zoomScale="80" zoomScaleNormal="80" workbookViewId="0">
      <selection activeCell="D17" sqref="D17"/>
    </sheetView>
  </sheetViews>
  <sheetFormatPr defaultColWidth="8.81640625" defaultRowHeight="14.5"/>
  <cols>
    <col min="1" max="1" width="24.453125" customWidth="1"/>
    <col min="2" max="2" width="26.453125" customWidth="1"/>
    <col min="3" max="3" width="9.453125" style="23" customWidth="1"/>
    <col min="4" max="4" width="28.453125" customWidth="1"/>
    <col min="5" max="5" width="11.453125" customWidth="1"/>
    <col min="6" max="6" width="13.1796875" customWidth="1"/>
    <col min="7" max="8" width="47.453125" customWidth="1"/>
    <col min="9" max="9" width="36.453125" customWidth="1"/>
    <col min="10" max="10" width="47.453125" customWidth="1"/>
    <col min="11" max="11" width="20.1796875" customWidth="1"/>
  </cols>
  <sheetData>
    <row r="1" spans="1:11" ht="26.5" customHeight="1" thickBot="1">
      <c r="A1" s="488" t="s">
        <v>204</v>
      </c>
      <c r="B1" s="489"/>
      <c r="C1" s="21"/>
    </row>
    <row r="3" spans="1:11" ht="57" customHeight="1">
      <c r="A3" s="3" t="s">
        <v>0</v>
      </c>
      <c r="B3" s="4" t="s">
        <v>103</v>
      </c>
      <c r="C3" s="4" t="s">
        <v>135</v>
      </c>
      <c r="D3" s="5" t="s">
        <v>73</v>
      </c>
      <c r="E3" s="5" t="s">
        <v>72</v>
      </c>
      <c r="F3" s="6" t="s">
        <v>100</v>
      </c>
      <c r="G3" s="6" t="s">
        <v>104</v>
      </c>
      <c r="H3" s="6" t="s">
        <v>101</v>
      </c>
      <c r="I3" s="6" t="s">
        <v>211</v>
      </c>
      <c r="J3" s="6" t="s">
        <v>102</v>
      </c>
      <c r="K3" s="25" t="s">
        <v>244</v>
      </c>
    </row>
    <row r="4" spans="1:11" ht="57" customHeight="1">
      <c r="A4" s="3"/>
      <c r="B4" s="4"/>
      <c r="C4" s="4"/>
      <c r="D4" s="5"/>
      <c r="E4" s="5"/>
      <c r="F4" s="6"/>
      <c r="G4" s="6"/>
      <c r="H4" s="6"/>
      <c r="I4" s="29"/>
      <c r="J4" s="29"/>
      <c r="K4" s="30">
        <v>277932379.35000002</v>
      </c>
    </row>
    <row r="5" spans="1:11" ht="77.25" customHeight="1">
      <c r="A5" s="2" t="s">
        <v>106</v>
      </c>
      <c r="B5" s="11" t="s">
        <v>75</v>
      </c>
      <c r="C5" s="22">
        <v>72</v>
      </c>
      <c r="D5" s="1" t="s">
        <v>19</v>
      </c>
      <c r="E5" s="9" t="s">
        <v>43</v>
      </c>
      <c r="F5" s="18" t="s">
        <v>132</v>
      </c>
      <c r="G5" s="15" t="s">
        <v>131</v>
      </c>
      <c r="H5" s="15" t="s">
        <v>210</v>
      </c>
      <c r="I5" s="490" t="s">
        <v>134</v>
      </c>
      <c r="J5" s="474" t="s">
        <v>224</v>
      </c>
    </row>
    <row r="6" spans="1:11" ht="75" customHeight="1">
      <c r="A6" s="2" t="s">
        <v>106</v>
      </c>
      <c r="B6" s="11" t="s">
        <v>75</v>
      </c>
      <c r="C6" s="22">
        <v>72</v>
      </c>
      <c r="D6" s="1" t="s">
        <v>20</v>
      </c>
      <c r="E6" s="9" t="s">
        <v>44</v>
      </c>
      <c r="F6" s="18" t="s">
        <v>132</v>
      </c>
      <c r="G6" s="15" t="s">
        <v>131</v>
      </c>
      <c r="H6" s="15" t="s">
        <v>212</v>
      </c>
      <c r="I6" s="491"/>
      <c r="J6" s="475"/>
    </row>
    <row r="7" spans="1:11" ht="70.5" customHeight="1">
      <c r="A7" s="2" t="s">
        <v>106</v>
      </c>
      <c r="B7" s="11" t="s">
        <v>75</v>
      </c>
      <c r="C7" s="22">
        <v>72</v>
      </c>
      <c r="D7" s="1" t="s">
        <v>21</v>
      </c>
      <c r="E7" s="9" t="s">
        <v>45</v>
      </c>
      <c r="F7" s="14" t="s">
        <v>207</v>
      </c>
      <c r="G7" s="15"/>
      <c r="H7" s="15"/>
      <c r="I7" s="16"/>
      <c r="J7" s="15" t="s">
        <v>213</v>
      </c>
    </row>
    <row r="8" spans="1:11" ht="94.5" customHeight="1">
      <c r="A8" s="7" t="s">
        <v>1</v>
      </c>
      <c r="B8" s="8" t="s">
        <v>74</v>
      </c>
      <c r="C8" s="22">
        <v>77</v>
      </c>
      <c r="D8" s="1" t="s">
        <v>12</v>
      </c>
      <c r="E8" s="9" t="s">
        <v>64</v>
      </c>
      <c r="F8" s="18" t="s">
        <v>205</v>
      </c>
      <c r="G8" s="15" t="s">
        <v>136</v>
      </c>
      <c r="H8" s="15" t="s">
        <v>12</v>
      </c>
      <c r="I8" s="16" t="s">
        <v>146</v>
      </c>
      <c r="J8" s="15" t="s">
        <v>214</v>
      </c>
    </row>
    <row r="9" spans="1:11" ht="71.25" customHeight="1">
      <c r="A9" s="7" t="s">
        <v>124</v>
      </c>
      <c r="B9" s="8" t="s">
        <v>74</v>
      </c>
      <c r="C9" s="22">
        <v>77</v>
      </c>
      <c r="D9" s="1" t="s">
        <v>34</v>
      </c>
      <c r="E9" s="9" t="s">
        <v>60</v>
      </c>
      <c r="F9" s="19" t="s">
        <v>206</v>
      </c>
      <c r="G9" s="15"/>
      <c r="H9" s="15"/>
      <c r="I9" s="16"/>
      <c r="J9" s="15" t="s">
        <v>215</v>
      </c>
    </row>
    <row r="10" spans="1:11" ht="72.75" customHeight="1">
      <c r="A10" s="2" t="s">
        <v>125</v>
      </c>
      <c r="B10" s="11" t="s">
        <v>74</v>
      </c>
      <c r="C10" s="22">
        <v>77</v>
      </c>
      <c r="D10" s="1" t="s">
        <v>10</v>
      </c>
      <c r="E10" s="9" t="s">
        <v>61</v>
      </c>
      <c r="F10" s="18" t="s">
        <v>132</v>
      </c>
      <c r="G10" s="15" t="s">
        <v>137</v>
      </c>
      <c r="H10" s="15" t="s">
        <v>139</v>
      </c>
      <c r="I10" s="16" t="s">
        <v>147</v>
      </c>
      <c r="J10" s="17" t="s">
        <v>216</v>
      </c>
    </row>
    <row r="11" spans="1:11" ht="80.25" customHeight="1">
      <c r="A11" s="7" t="s">
        <v>126</v>
      </c>
      <c r="B11" s="8" t="s">
        <v>74</v>
      </c>
      <c r="C11" s="22">
        <v>77</v>
      </c>
      <c r="D11" s="1" t="s">
        <v>83</v>
      </c>
      <c r="E11" s="9" t="s">
        <v>58</v>
      </c>
      <c r="F11" s="19" t="s">
        <v>133</v>
      </c>
      <c r="G11" s="15" t="s">
        <v>138</v>
      </c>
      <c r="H11" s="15" t="s">
        <v>141</v>
      </c>
      <c r="I11" s="16" t="s">
        <v>145</v>
      </c>
      <c r="J11" s="26" t="s">
        <v>217</v>
      </c>
    </row>
    <row r="12" spans="1:11" ht="70.25" customHeight="1">
      <c r="A12" s="2" t="s">
        <v>127</v>
      </c>
      <c r="B12" s="11" t="s">
        <v>74</v>
      </c>
      <c r="C12" s="22">
        <v>77</v>
      </c>
      <c r="D12" s="1" t="s">
        <v>32</v>
      </c>
      <c r="E12" s="9" t="s">
        <v>62</v>
      </c>
      <c r="F12" s="18" t="s">
        <v>132</v>
      </c>
      <c r="G12" s="474" t="s">
        <v>144</v>
      </c>
      <c r="H12" s="15" t="s">
        <v>142</v>
      </c>
      <c r="I12" s="490" t="s">
        <v>148</v>
      </c>
      <c r="J12" s="15"/>
    </row>
    <row r="13" spans="1:11" ht="50" customHeight="1">
      <c r="A13" s="2" t="s">
        <v>127</v>
      </c>
      <c r="B13" s="11" t="s">
        <v>74</v>
      </c>
      <c r="C13" s="22">
        <v>77</v>
      </c>
      <c r="D13" s="1" t="s">
        <v>33</v>
      </c>
      <c r="E13" s="9" t="s">
        <v>63</v>
      </c>
      <c r="F13" s="18" t="s">
        <v>132</v>
      </c>
      <c r="G13" s="475"/>
      <c r="H13" s="15" t="s">
        <v>143</v>
      </c>
      <c r="I13" s="491"/>
      <c r="J13" s="15" t="s">
        <v>208</v>
      </c>
    </row>
    <row r="14" spans="1:11" ht="84" customHeight="1">
      <c r="A14" s="7" t="s">
        <v>128</v>
      </c>
      <c r="B14" s="8" t="s">
        <v>74</v>
      </c>
      <c r="C14" s="22">
        <v>77</v>
      </c>
      <c r="D14" s="1" t="s">
        <v>11</v>
      </c>
      <c r="E14" s="9" t="s">
        <v>66</v>
      </c>
      <c r="F14" s="18" t="s">
        <v>132</v>
      </c>
      <c r="G14" s="15" t="s">
        <v>136</v>
      </c>
      <c r="H14" s="15" t="s">
        <v>140</v>
      </c>
      <c r="I14" s="16" t="s">
        <v>148</v>
      </c>
      <c r="J14" s="15" t="s">
        <v>218</v>
      </c>
      <c r="K14" s="27"/>
    </row>
    <row r="15" spans="1:11" ht="78" customHeight="1">
      <c r="A15" s="7" t="s">
        <v>128</v>
      </c>
      <c r="B15" s="8" t="s">
        <v>74</v>
      </c>
      <c r="C15" s="22">
        <v>77</v>
      </c>
      <c r="D15" s="1" t="s">
        <v>70</v>
      </c>
      <c r="E15" s="9" t="s">
        <v>69</v>
      </c>
      <c r="F15" s="18" t="s">
        <v>132</v>
      </c>
      <c r="G15" s="15" t="s">
        <v>137</v>
      </c>
      <c r="H15" s="15" t="s">
        <v>149</v>
      </c>
      <c r="I15" s="16" t="s">
        <v>147</v>
      </c>
      <c r="J15" s="15"/>
    </row>
    <row r="16" spans="1:11" ht="123.75" customHeight="1">
      <c r="A16" s="7" t="s">
        <v>107</v>
      </c>
      <c r="B16" s="8" t="s">
        <v>95</v>
      </c>
      <c r="C16" s="22">
        <v>70</v>
      </c>
      <c r="D16" s="1" t="s">
        <v>23</v>
      </c>
      <c r="E16" s="9" t="s">
        <v>49</v>
      </c>
      <c r="F16" s="18" t="s">
        <v>132</v>
      </c>
      <c r="G16" s="15" t="s">
        <v>150</v>
      </c>
      <c r="H16" s="15" t="s">
        <v>151</v>
      </c>
      <c r="I16" s="16" t="s">
        <v>157</v>
      </c>
      <c r="J16" s="15" t="s">
        <v>223</v>
      </c>
    </row>
    <row r="17" spans="1:11" ht="144" customHeight="1">
      <c r="A17" s="7" t="s">
        <v>108</v>
      </c>
      <c r="B17" s="8" t="s">
        <v>95</v>
      </c>
      <c r="C17" s="22">
        <v>70</v>
      </c>
      <c r="D17" s="1" t="s">
        <v>22</v>
      </c>
      <c r="E17" s="9" t="s">
        <v>46</v>
      </c>
      <c r="F17" s="18" t="s">
        <v>132</v>
      </c>
      <c r="G17" s="15" t="s">
        <v>209</v>
      </c>
      <c r="H17" s="15" t="s">
        <v>152</v>
      </c>
      <c r="I17" s="16" t="s">
        <v>153</v>
      </c>
      <c r="J17" s="15" t="s">
        <v>219</v>
      </c>
    </row>
    <row r="18" spans="1:11" ht="117.75" customHeight="1">
      <c r="A18" s="2" t="s">
        <v>109</v>
      </c>
      <c r="B18" s="8" t="s">
        <v>95</v>
      </c>
      <c r="C18" s="22">
        <v>70</v>
      </c>
      <c r="D18" s="1" t="s">
        <v>89</v>
      </c>
      <c r="E18" s="9" t="s">
        <v>71</v>
      </c>
      <c r="F18" s="18" t="s">
        <v>132</v>
      </c>
      <c r="G18" s="15" t="s">
        <v>154</v>
      </c>
      <c r="H18" s="15" t="s">
        <v>89</v>
      </c>
      <c r="I18" s="16" t="s">
        <v>155</v>
      </c>
      <c r="J18" s="15" t="s">
        <v>220</v>
      </c>
      <c r="K18" s="27"/>
    </row>
    <row r="19" spans="1:11" ht="196.5" customHeight="1">
      <c r="A19" s="2" t="s">
        <v>109</v>
      </c>
      <c r="B19" s="8" t="s">
        <v>95</v>
      </c>
      <c r="C19" s="22">
        <v>70</v>
      </c>
      <c r="D19" s="1" t="s">
        <v>90</v>
      </c>
      <c r="E19" s="9" t="s">
        <v>79</v>
      </c>
      <c r="F19" s="18" t="s">
        <v>132</v>
      </c>
      <c r="G19" s="15" t="s">
        <v>169</v>
      </c>
      <c r="H19" s="15" t="s">
        <v>90</v>
      </c>
      <c r="I19" s="16" t="s">
        <v>155</v>
      </c>
      <c r="J19" s="15" t="s">
        <v>221</v>
      </c>
    </row>
    <row r="20" spans="1:11" ht="115.5" customHeight="1">
      <c r="A20" s="2" t="s">
        <v>110</v>
      </c>
      <c r="B20" s="8" t="s">
        <v>95</v>
      </c>
      <c r="C20" s="22">
        <v>70</v>
      </c>
      <c r="D20" s="1" t="s">
        <v>77</v>
      </c>
      <c r="E20" s="9" t="s">
        <v>78</v>
      </c>
      <c r="F20" s="18" t="s">
        <v>132</v>
      </c>
      <c r="G20" s="15" t="s">
        <v>150</v>
      </c>
      <c r="H20" s="15" t="s">
        <v>156</v>
      </c>
      <c r="I20" s="16" t="s">
        <v>157</v>
      </c>
      <c r="J20" s="15" t="s">
        <v>222</v>
      </c>
    </row>
    <row r="21" spans="1:11" ht="111.75" customHeight="1">
      <c r="A21" s="7" t="s">
        <v>111</v>
      </c>
      <c r="B21" s="8" t="s">
        <v>95</v>
      </c>
      <c r="C21" s="22">
        <v>70</v>
      </c>
      <c r="D21" s="1" t="s">
        <v>4</v>
      </c>
      <c r="E21" s="9" t="s">
        <v>47</v>
      </c>
      <c r="F21" s="18" t="s">
        <v>132</v>
      </c>
      <c r="G21" s="15" t="s">
        <v>150</v>
      </c>
      <c r="H21" s="15" t="s">
        <v>158</v>
      </c>
      <c r="I21" s="16" t="s">
        <v>157</v>
      </c>
      <c r="J21" s="15" t="s">
        <v>225</v>
      </c>
    </row>
    <row r="22" spans="1:11" ht="71.25" customHeight="1">
      <c r="A22" s="13" t="s">
        <v>112</v>
      </c>
      <c r="B22" s="8" t="s">
        <v>95</v>
      </c>
      <c r="C22" s="22">
        <v>70</v>
      </c>
      <c r="D22" s="1" t="s">
        <v>26</v>
      </c>
      <c r="E22" s="9" t="s">
        <v>49</v>
      </c>
      <c r="F22" s="18" t="s">
        <v>132</v>
      </c>
      <c r="G22" s="474" t="s">
        <v>226</v>
      </c>
      <c r="H22" s="15" t="s">
        <v>26</v>
      </c>
      <c r="I22" s="490" t="s">
        <v>147</v>
      </c>
      <c r="J22" s="15"/>
    </row>
    <row r="23" spans="1:11" ht="71.25" customHeight="1">
      <c r="A23" s="13" t="s">
        <v>112</v>
      </c>
      <c r="B23" s="8" t="s">
        <v>95</v>
      </c>
      <c r="C23" s="22">
        <v>70</v>
      </c>
      <c r="D23" s="1" t="s">
        <v>24</v>
      </c>
      <c r="E23" s="9" t="s">
        <v>48</v>
      </c>
      <c r="F23" s="18" t="s">
        <v>132</v>
      </c>
      <c r="G23" s="475"/>
      <c r="H23" s="15" t="s">
        <v>24</v>
      </c>
      <c r="I23" s="491"/>
      <c r="J23" s="15"/>
    </row>
    <row r="24" spans="1:11" ht="50" customHeight="1">
      <c r="A24" s="13" t="s">
        <v>112</v>
      </c>
      <c r="B24" s="8" t="s">
        <v>95</v>
      </c>
      <c r="C24" s="22">
        <v>70</v>
      </c>
      <c r="D24" s="1" t="s">
        <v>25</v>
      </c>
      <c r="E24" s="9" t="s">
        <v>50</v>
      </c>
      <c r="F24" s="14" t="s">
        <v>206</v>
      </c>
      <c r="G24" s="15"/>
      <c r="H24" s="15"/>
      <c r="I24" s="16"/>
      <c r="J24" s="15"/>
    </row>
    <row r="25" spans="1:11" ht="50" customHeight="1">
      <c r="A25" s="7" t="s">
        <v>121</v>
      </c>
      <c r="B25" s="8" t="s">
        <v>82</v>
      </c>
      <c r="C25" s="22">
        <v>75</v>
      </c>
      <c r="D25" s="1" t="s">
        <v>7</v>
      </c>
      <c r="E25" s="9" t="s">
        <v>57</v>
      </c>
      <c r="F25" s="18" t="s">
        <v>132</v>
      </c>
      <c r="G25" s="15" t="s">
        <v>138</v>
      </c>
      <c r="H25" s="15" t="s">
        <v>159</v>
      </c>
      <c r="I25" s="16" t="s">
        <v>148</v>
      </c>
      <c r="J25" s="474" t="s">
        <v>227</v>
      </c>
    </row>
    <row r="26" spans="1:11" ht="53" customHeight="1">
      <c r="A26" s="7" t="s">
        <v>122</v>
      </c>
      <c r="B26" s="8" t="s">
        <v>82</v>
      </c>
      <c r="C26" s="22">
        <v>75</v>
      </c>
      <c r="D26" s="1" t="s">
        <v>8</v>
      </c>
      <c r="E26" s="9" t="s">
        <v>58</v>
      </c>
      <c r="F26" s="14" t="s">
        <v>206</v>
      </c>
      <c r="G26" s="15" t="s">
        <v>138</v>
      </c>
      <c r="H26" s="15" t="s">
        <v>166</v>
      </c>
      <c r="I26" s="16" t="s">
        <v>148</v>
      </c>
      <c r="J26" s="475"/>
    </row>
    <row r="27" spans="1:11" ht="53" customHeight="1">
      <c r="A27" s="7" t="s">
        <v>123</v>
      </c>
      <c r="B27" s="8" t="s">
        <v>82</v>
      </c>
      <c r="C27" s="22">
        <v>75</v>
      </c>
      <c r="D27" s="1" t="s">
        <v>9</v>
      </c>
      <c r="E27" s="9" t="s">
        <v>59</v>
      </c>
      <c r="F27" s="14" t="s">
        <v>133</v>
      </c>
      <c r="G27" s="15"/>
      <c r="H27" s="15"/>
      <c r="I27" s="16"/>
      <c r="J27" s="15" t="s">
        <v>237</v>
      </c>
    </row>
    <row r="28" spans="1:11" ht="156.75" customHeight="1">
      <c r="A28" s="13" t="s">
        <v>113</v>
      </c>
      <c r="B28" s="10" t="s">
        <v>81</v>
      </c>
      <c r="C28" s="22" t="s">
        <v>161</v>
      </c>
      <c r="D28" s="1" t="s">
        <v>80</v>
      </c>
      <c r="E28" s="9" t="s">
        <v>85</v>
      </c>
      <c r="F28" s="18" t="s">
        <v>132</v>
      </c>
      <c r="G28" s="15" t="s">
        <v>162</v>
      </c>
      <c r="H28" s="15" t="s">
        <v>80</v>
      </c>
      <c r="I28" s="16" t="s">
        <v>148</v>
      </c>
      <c r="J28" s="15" t="s">
        <v>236</v>
      </c>
      <c r="K28" s="27"/>
    </row>
    <row r="29" spans="1:11" ht="102" customHeight="1">
      <c r="A29" s="13" t="s">
        <v>113</v>
      </c>
      <c r="B29" s="10" t="s">
        <v>81</v>
      </c>
      <c r="C29" s="22">
        <v>73</v>
      </c>
      <c r="D29" s="1" t="s">
        <v>84</v>
      </c>
      <c r="E29" s="9" t="s">
        <v>85</v>
      </c>
      <c r="F29" s="18" t="s">
        <v>132</v>
      </c>
      <c r="G29" s="15" t="s">
        <v>233</v>
      </c>
      <c r="H29" s="15" t="s">
        <v>84</v>
      </c>
      <c r="I29" s="16" t="s">
        <v>157</v>
      </c>
      <c r="J29" s="15" t="s">
        <v>234</v>
      </c>
      <c r="K29" s="27"/>
    </row>
    <row r="30" spans="1:11" ht="51.5" customHeight="1">
      <c r="A30" s="13" t="s">
        <v>113</v>
      </c>
      <c r="B30" s="10" t="s">
        <v>81</v>
      </c>
      <c r="C30" s="22">
        <v>73</v>
      </c>
      <c r="D30" s="1" t="s">
        <v>114</v>
      </c>
      <c r="E30" s="9" t="s">
        <v>55</v>
      </c>
      <c r="F30" s="18" t="s">
        <v>132</v>
      </c>
      <c r="G30" s="15" t="s">
        <v>163</v>
      </c>
      <c r="H30" s="15" t="s">
        <v>114</v>
      </c>
      <c r="I30" s="16" t="s">
        <v>164</v>
      </c>
      <c r="J30" s="15" t="s">
        <v>228</v>
      </c>
      <c r="K30" s="27"/>
    </row>
    <row r="31" spans="1:11" ht="86.25" customHeight="1">
      <c r="A31" s="2" t="s">
        <v>115</v>
      </c>
      <c r="B31" s="10" t="s">
        <v>81</v>
      </c>
      <c r="C31" s="22">
        <v>73</v>
      </c>
      <c r="D31" s="1" t="s">
        <v>5</v>
      </c>
      <c r="E31" s="9" t="s">
        <v>51</v>
      </c>
      <c r="F31" s="18" t="s">
        <v>132</v>
      </c>
      <c r="G31" s="15" t="s">
        <v>150</v>
      </c>
      <c r="H31" s="15" t="s">
        <v>5</v>
      </c>
      <c r="I31" s="16" t="s">
        <v>167</v>
      </c>
      <c r="J31" s="15" t="s">
        <v>229</v>
      </c>
      <c r="K31" s="27"/>
    </row>
    <row r="32" spans="1:11" ht="136.5" customHeight="1">
      <c r="A32" s="2" t="s">
        <v>116</v>
      </c>
      <c r="B32" s="10" t="s">
        <v>81</v>
      </c>
      <c r="C32" s="22">
        <v>73</v>
      </c>
      <c r="D32" s="1" t="s">
        <v>92</v>
      </c>
      <c r="E32" s="9" t="s">
        <v>79</v>
      </c>
      <c r="F32" s="18" t="s">
        <v>132</v>
      </c>
      <c r="G32" s="15" t="s">
        <v>170</v>
      </c>
      <c r="H32" s="15" t="s">
        <v>174</v>
      </c>
      <c r="I32" s="16" t="s">
        <v>175</v>
      </c>
      <c r="J32" s="15" t="s">
        <v>235</v>
      </c>
    </row>
    <row r="33" spans="1:11" ht="50" customHeight="1">
      <c r="A33" s="2" t="s">
        <v>116</v>
      </c>
      <c r="B33" s="10" t="s">
        <v>81</v>
      </c>
      <c r="C33" s="22">
        <v>73</v>
      </c>
      <c r="D33" s="1" t="s">
        <v>13</v>
      </c>
      <c r="E33" s="9" t="s">
        <v>37</v>
      </c>
      <c r="F33" s="18" t="s">
        <v>205</v>
      </c>
      <c r="G33" s="15"/>
      <c r="H33" s="15"/>
      <c r="I33" s="16"/>
      <c r="J33" s="15"/>
    </row>
    <row r="34" spans="1:11" ht="78" customHeight="1">
      <c r="A34" s="2" t="s">
        <v>117</v>
      </c>
      <c r="B34" s="10" t="s">
        <v>81</v>
      </c>
      <c r="C34" s="22">
        <v>73</v>
      </c>
      <c r="D34" s="1" t="s">
        <v>15</v>
      </c>
      <c r="E34" s="9" t="s">
        <v>36</v>
      </c>
      <c r="F34" s="18" t="s">
        <v>132</v>
      </c>
      <c r="G34" s="15" t="s">
        <v>165</v>
      </c>
      <c r="H34" s="15" t="s">
        <v>177</v>
      </c>
      <c r="I34" s="16" t="s">
        <v>176</v>
      </c>
      <c r="J34" s="15" t="s">
        <v>231</v>
      </c>
      <c r="K34" s="27"/>
    </row>
    <row r="35" spans="1:11" ht="120" customHeight="1">
      <c r="A35" s="2" t="s">
        <v>115</v>
      </c>
      <c r="B35" s="10" t="s">
        <v>81</v>
      </c>
      <c r="C35" s="22">
        <v>73</v>
      </c>
      <c r="D35" s="1" t="s">
        <v>91</v>
      </c>
      <c r="E35" s="9" t="s">
        <v>71</v>
      </c>
      <c r="F35" s="18" t="s">
        <v>132</v>
      </c>
      <c r="G35" s="15" t="s">
        <v>178</v>
      </c>
      <c r="H35" s="15" t="s">
        <v>183</v>
      </c>
      <c r="I35" s="16" t="s">
        <v>175</v>
      </c>
      <c r="J35" s="15" t="s">
        <v>230</v>
      </c>
    </row>
    <row r="36" spans="1:11" ht="214.5" customHeight="1">
      <c r="A36" s="7" t="s">
        <v>118</v>
      </c>
      <c r="B36" s="10" t="s">
        <v>81</v>
      </c>
      <c r="C36" s="22">
        <v>73</v>
      </c>
      <c r="D36" s="1" t="s">
        <v>6</v>
      </c>
      <c r="E36" s="9" t="s">
        <v>52</v>
      </c>
      <c r="F36" s="18" t="s">
        <v>132</v>
      </c>
      <c r="G36" s="15" t="s">
        <v>173</v>
      </c>
      <c r="H36" s="15" t="s">
        <v>180</v>
      </c>
      <c r="I36" s="16" t="s">
        <v>179</v>
      </c>
      <c r="J36" s="15" t="s">
        <v>232</v>
      </c>
    </row>
    <row r="37" spans="1:11" ht="94.5" customHeight="1">
      <c r="A37" s="2" t="s">
        <v>86</v>
      </c>
      <c r="B37" s="10" t="s">
        <v>81</v>
      </c>
      <c r="C37" s="22">
        <v>73</v>
      </c>
      <c r="D37" s="1" t="s">
        <v>30</v>
      </c>
      <c r="E37" s="9" t="s">
        <v>53</v>
      </c>
      <c r="F37" s="18" t="s">
        <v>132</v>
      </c>
      <c r="G37" s="15" t="s">
        <v>172</v>
      </c>
      <c r="H37" s="15" t="s">
        <v>181</v>
      </c>
      <c r="I37" s="16" t="s">
        <v>179</v>
      </c>
      <c r="J37" s="15" t="s">
        <v>182</v>
      </c>
    </row>
    <row r="38" spans="1:11" ht="90.75" customHeight="1">
      <c r="A38" s="2" t="s">
        <v>119</v>
      </c>
      <c r="B38" s="10" t="s">
        <v>81</v>
      </c>
      <c r="C38" s="22">
        <v>73</v>
      </c>
      <c r="D38" s="1" t="s">
        <v>96</v>
      </c>
      <c r="E38" s="9" t="s">
        <v>71</v>
      </c>
      <c r="F38" s="18" t="s">
        <v>132</v>
      </c>
      <c r="G38" s="15" t="s">
        <v>178</v>
      </c>
      <c r="H38" s="15" t="s">
        <v>184</v>
      </c>
      <c r="I38" s="16" t="s">
        <v>175</v>
      </c>
      <c r="J38" s="15" t="s">
        <v>239</v>
      </c>
      <c r="K38" s="27"/>
    </row>
    <row r="39" spans="1:11" ht="130.5" customHeight="1">
      <c r="A39" s="2" t="s">
        <v>119</v>
      </c>
      <c r="B39" s="10" t="s">
        <v>81</v>
      </c>
      <c r="C39" s="22">
        <v>73</v>
      </c>
      <c r="D39" s="1" t="s">
        <v>31</v>
      </c>
      <c r="E39" s="9" t="s">
        <v>54</v>
      </c>
      <c r="F39" s="18" t="s">
        <v>132</v>
      </c>
      <c r="G39" s="15" t="s">
        <v>186</v>
      </c>
      <c r="H39" s="15" t="s">
        <v>185</v>
      </c>
      <c r="I39" s="16" t="s">
        <v>153</v>
      </c>
      <c r="J39" s="15" t="s">
        <v>240</v>
      </c>
      <c r="K39" s="28"/>
    </row>
    <row r="40" spans="1:11" ht="50" customHeight="1">
      <c r="A40" s="2" t="s">
        <v>119</v>
      </c>
      <c r="B40" s="10" t="s">
        <v>81</v>
      </c>
      <c r="C40" s="22">
        <v>73</v>
      </c>
      <c r="D40" s="1" t="s">
        <v>16</v>
      </c>
      <c r="E40" s="9" t="s">
        <v>38</v>
      </c>
      <c r="F40" s="18" t="s">
        <v>132</v>
      </c>
      <c r="G40" s="15" t="s">
        <v>171</v>
      </c>
      <c r="H40" s="15" t="s">
        <v>189</v>
      </c>
      <c r="I40" s="16" t="s">
        <v>187</v>
      </c>
      <c r="J40" s="15" t="s">
        <v>188</v>
      </c>
      <c r="K40" s="27"/>
    </row>
    <row r="41" spans="1:11" ht="50" customHeight="1">
      <c r="A41" s="2" t="s">
        <v>119</v>
      </c>
      <c r="B41" s="10" t="s">
        <v>81</v>
      </c>
      <c r="C41" s="22">
        <v>73</v>
      </c>
      <c r="D41" s="1" t="s">
        <v>14</v>
      </c>
      <c r="E41" s="9" t="s">
        <v>39</v>
      </c>
      <c r="F41" s="18" t="s">
        <v>132</v>
      </c>
      <c r="G41" s="15" t="s">
        <v>171</v>
      </c>
      <c r="H41" s="15" t="s">
        <v>190</v>
      </c>
      <c r="I41" s="16" t="s">
        <v>187</v>
      </c>
      <c r="J41" s="15" t="s">
        <v>168</v>
      </c>
      <c r="K41" s="27"/>
    </row>
    <row r="42" spans="1:11" ht="144" customHeight="1">
      <c r="A42" s="2" t="s">
        <v>120</v>
      </c>
      <c r="B42" s="10" t="s">
        <v>81</v>
      </c>
      <c r="C42" s="22">
        <v>73</v>
      </c>
      <c r="D42" s="1" t="s">
        <v>27</v>
      </c>
      <c r="E42" s="9" t="s">
        <v>99</v>
      </c>
      <c r="F42" s="18" t="s">
        <v>132</v>
      </c>
      <c r="G42" s="15" t="s">
        <v>162</v>
      </c>
      <c r="H42" s="15" t="s">
        <v>27</v>
      </c>
      <c r="I42" s="16" t="s">
        <v>191</v>
      </c>
      <c r="J42" s="15"/>
      <c r="K42" s="27"/>
    </row>
    <row r="43" spans="1:11" ht="74.25" customHeight="1">
      <c r="A43" s="2" t="s">
        <v>120</v>
      </c>
      <c r="B43" s="10" t="s">
        <v>81</v>
      </c>
      <c r="C43" s="22">
        <v>73</v>
      </c>
      <c r="D43" s="1" t="s">
        <v>98</v>
      </c>
      <c r="E43" s="9" t="s">
        <v>99</v>
      </c>
      <c r="F43" s="18" t="s">
        <v>205</v>
      </c>
      <c r="G43" s="15" t="s">
        <v>233</v>
      </c>
      <c r="H43" s="15" t="s">
        <v>98</v>
      </c>
      <c r="I43" s="16" t="s">
        <v>191</v>
      </c>
      <c r="J43" s="15"/>
    </row>
    <row r="44" spans="1:11" ht="89.25" customHeight="1">
      <c r="A44" s="2" t="s">
        <v>120</v>
      </c>
      <c r="B44" s="10" t="s">
        <v>81</v>
      </c>
      <c r="C44" s="22">
        <v>73</v>
      </c>
      <c r="D44" s="1" t="s">
        <v>35</v>
      </c>
      <c r="E44" s="9" t="s">
        <v>55</v>
      </c>
      <c r="F44" s="14" t="s">
        <v>133</v>
      </c>
      <c r="G44" s="15"/>
      <c r="H44" s="15"/>
      <c r="I44" s="16"/>
      <c r="J44" s="15" t="s">
        <v>160</v>
      </c>
    </row>
    <row r="45" spans="1:11" ht="84" customHeight="1">
      <c r="A45" s="2" t="s">
        <v>120</v>
      </c>
      <c r="B45" s="10" t="s">
        <v>81</v>
      </c>
      <c r="C45" s="22">
        <v>73</v>
      </c>
      <c r="D45" s="1" t="s">
        <v>28</v>
      </c>
      <c r="E45" s="9" t="s">
        <v>56</v>
      </c>
      <c r="F45" s="18" t="s">
        <v>242</v>
      </c>
      <c r="G45" s="15"/>
      <c r="H45" s="15"/>
      <c r="I45" s="16"/>
      <c r="J45" s="15" t="s">
        <v>238</v>
      </c>
      <c r="K45" s="27"/>
    </row>
    <row r="46" spans="1:11" ht="75" customHeight="1">
      <c r="A46" s="7" t="s">
        <v>2</v>
      </c>
      <c r="B46" s="8" t="s">
        <v>76</v>
      </c>
      <c r="C46" s="22">
        <v>78</v>
      </c>
      <c r="D46" s="1" t="s">
        <v>3</v>
      </c>
      <c r="E46" s="9" t="s">
        <v>65</v>
      </c>
      <c r="F46" s="18" t="s">
        <v>132</v>
      </c>
      <c r="G46" s="15" t="s">
        <v>192</v>
      </c>
      <c r="H46" s="15" t="s">
        <v>3</v>
      </c>
      <c r="I46" s="20" t="s">
        <v>202</v>
      </c>
      <c r="J46" s="15"/>
    </row>
    <row r="47" spans="1:11" ht="93.75" customHeight="1">
      <c r="A47" s="2" t="s">
        <v>129</v>
      </c>
      <c r="B47" s="8" t="s">
        <v>76</v>
      </c>
      <c r="C47" s="22">
        <v>78</v>
      </c>
      <c r="D47" s="1" t="s">
        <v>88</v>
      </c>
      <c r="E47" s="9" t="s">
        <v>87</v>
      </c>
      <c r="F47" s="18" t="s">
        <v>132</v>
      </c>
      <c r="G47" s="15" t="s">
        <v>194</v>
      </c>
      <c r="H47" s="15" t="s">
        <v>88</v>
      </c>
      <c r="I47" s="20" t="s">
        <v>201</v>
      </c>
      <c r="J47" s="15" t="s">
        <v>241</v>
      </c>
    </row>
    <row r="48" spans="1:11" ht="96.75" customHeight="1">
      <c r="A48" s="2" t="s">
        <v>130</v>
      </c>
      <c r="B48" s="8" t="s">
        <v>76</v>
      </c>
      <c r="C48" s="22">
        <v>78</v>
      </c>
      <c r="D48" s="1" t="s">
        <v>93</v>
      </c>
      <c r="E48" s="9" t="s">
        <v>65</v>
      </c>
      <c r="F48" s="18" t="s">
        <v>132</v>
      </c>
      <c r="G48" s="15" t="s">
        <v>193</v>
      </c>
      <c r="H48" s="15" t="s">
        <v>196</v>
      </c>
      <c r="I48" s="20" t="s">
        <v>203</v>
      </c>
      <c r="J48" s="15"/>
    </row>
    <row r="49" spans="1:10" ht="53.5" customHeight="1">
      <c r="A49" s="2" t="s">
        <v>130</v>
      </c>
      <c r="B49" s="8" t="s">
        <v>76</v>
      </c>
      <c r="C49" s="22">
        <v>78</v>
      </c>
      <c r="D49" s="1" t="s">
        <v>67</v>
      </c>
      <c r="E49" s="9" t="s">
        <v>68</v>
      </c>
      <c r="F49" s="14" t="s">
        <v>133</v>
      </c>
      <c r="G49" s="15"/>
      <c r="H49" s="15"/>
      <c r="I49" s="16"/>
      <c r="J49" s="15"/>
    </row>
    <row r="50" spans="1:10" ht="56" customHeight="1">
      <c r="A50" s="2" t="s">
        <v>105</v>
      </c>
      <c r="B50" s="11" t="s">
        <v>94</v>
      </c>
      <c r="C50" s="22">
        <v>71</v>
      </c>
      <c r="D50" s="1" t="s">
        <v>17</v>
      </c>
      <c r="E50" s="9" t="s">
        <v>40</v>
      </c>
      <c r="F50" s="18" t="s">
        <v>132</v>
      </c>
      <c r="G50" s="15" t="s">
        <v>195</v>
      </c>
      <c r="H50" s="15" t="s">
        <v>197</v>
      </c>
      <c r="I50" s="16" t="s">
        <v>199</v>
      </c>
      <c r="J50" s="15"/>
    </row>
    <row r="51" spans="1:10" ht="53.5" customHeight="1">
      <c r="A51" s="2" t="s">
        <v>105</v>
      </c>
      <c r="B51" s="11" t="s">
        <v>94</v>
      </c>
      <c r="C51" s="22">
        <v>71</v>
      </c>
      <c r="D51" s="1" t="s">
        <v>29</v>
      </c>
      <c r="E51" s="9" t="s">
        <v>41</v>
      </c>
      <c r="F51" s="18" t="s">
        <v>132</v>
      </c>
      <c r="G51" s="15" t="s">
        <v>195</v>
      </c>
      <c r="H51" s="15" t="s">
        <v>198</v>
      </c>
      <c r="I51" s="16" t="s">
        <v>200</v>
      </c>
      <c r="J51" s="15"/>
    </row>
    <row r="52" spans="1:10" ht="86.25" customHeight="1">
      <c r="A52" s="2" t="s">
        <v>105</v>
      </c>
      <c r="B52" s="11" t="s">
        <v>94</v>
      </c>
      <c r="C52" s="22">
        <v>72</v>
      </c>
      <c r="D52" s="1" t="s">
        <v>18</v>
      </c>
      <c r="E52" s="9" t="s">
        <v>42</v>
      </c>
      <c r="F52" s="14" t="s">
        <v>133</v>
      </c>
      <c r="G52" s="15"/>
      <c r="H52" s="15"/>
      <c r="I52" s="16"/>
      <c r="J52" s="15" t="s">
        <v>243</v>
      </c>
    </row>
    <row r="53" spans="1:10" ht="33.5" customHeight="1"/>
    <row r="54" spans="1:10">
      <c r="A54" s="12" t="s">
        <v>97</v>
      </c>
      <c r="B54" s="12"/>
      <c r="C54" s="24"/>
      <c r="D54" s="12"/>
      <c r="E54" s="12"/>
      <c r="F54" s="12"/>
      <c r="G54" s="12"/>
      <c r="H54" s="12"/>
      <c r="I54" s="12"/>
    </row>
  </sheetData>
  <sortState ref="A4:J51">
    <sortCondition ref="B4:B51"/>
  </sortState>
  <mergeCells count="8">
    <mergeCell ref="J25:J26"/>
    <mergeCell ref="A1:B1"/>
    <mergeCell ref="J5:J6"/>
    <mergeCell ref="I5:I6"/>
    <mergeCell ref="G12:G13"/>
    <mergeCell ref="I12:I13"/>
    <mergeCell ref="G22:G23"/>
    <mergeCell ref="I22:I23"/>
  </mergeCells>
  <phoneticPr fontId="5" type="noConversion"/>
  <pageMargins left="0.7" right="0.7" top="0.75" bottom="0.75" header="0.3" footer="0.3"/>
  <pageSetup paperSize="9" scale="50" fitToHeight="0"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3958CE525754544A70E0253D76B47C7" ma:contentTypeVersion="14" ma:contentTypeDescription="Creare un nuovo documento." ma:contentTypeScope="" ma:versionID="d584345ddabf3bfe68045e629662ce5f">
  <xsd:schema xmlns:xsd="http://www.w3.org/2001/XMLSchema" xmlns:xs="http://www.w3.org/2001/XMLSchema" xmlns:p="http://schemas.microsoft.com/office/2006/metadata/properties" xmlns:ns3="1745caa1-9821-41cb-a0e6-43662db8ee7c" xmlns:ns4="00bde184-ebfe-4ee9-a917-8b759c9bd354" targetNamespace="http://schemas.microsoft.com/office/2006/metadata/properties" ma:root="true" ma:fieldsID="518b08562cbc590e3f14d7e0f400e98b" ns3:_="" ns4:_="">
    <xsd:import namespace="1745caa1-9821-41cb-a0e6-43662db8ee7c"/>
    <xsd:import namespace="00bde184-ebfe-4ee9-a917-8b759c9bd35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45caa1-9821-41cb-a0e6-43662db8ee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0bde184-ebfe-4ee9-a917-8b759c9bd354"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SharingHintHash" ma:index="12"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956845-233E-4622-8E94-D6DD8B424E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45caa1-9821-41cb-a0e6-43662db8ee7c"/>
    <ds:schemaRef ds:uri="00bde184-ebfe-4ee9-a917-8b759c9bd3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688662-0205-439D-93AA-1568226D9DA5}">
  <ds:schemaRefs>
    <ds:schemaRef ds:uri="http://schemas.microsoft.com/sharepoint/v3/contenttype/forms"/>
  </ds:schemaRefs>
</ds:datastoreItem>
</file>

<file path=customXml/itemProps3.xml><?xml version="1.0" encoding="utf-8"?>
<ds:datastoreItem xmlns:ds="http://schemas.openxmlformats.org/officeDocument/2006/customXml" ds:itemID="{783AB026-9E25-4D8B-80A4-68397E112844}">
  <ds:schemaRefs>
    <ds:schemaRef ds:uri="http://schemas.microsoft.com/office/2006/documentManagement/types"/>
    <ds:schemaRef ds:uri="http://purl.org/dc/dcmitype/"/>
    <ds:schemaRef ds:uri="http://www.w3.org/XML/1998/namespace"/>
    <ds:schemaRef ds:uri="00bde184-ebfe-4ee9-a917-8b759c9bd354"/>
    <ds:schemaRef ds:uri="1745caa1-9821-41cb-a0e6-43662db8ee7c"/>
    <ds:schemaRef ds:uri="http://schemas.openxmlformats.org/package/2006/metadata/core-properties"/>
    <ds:schemaRef ds:uri="http://schemas.microsoft.com/office/infopath/2007/PartnerControls"/>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ipotesi PF SR Regionale (M€)</vt:lpstr>
      <vt:lpstr>riparto %</vt:lpstr>
      <vt:lpstr>Base (2)</vt:lpstr>
      <vt:lpstr>Base</vt:lpstr>
      <vt:lpstr>'riparto %'!Area_stampa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Angeli</dc:creator>
  <cp:lastModifiedBy>Elena Sico</cp:lastModifiedBy>
  <cp:lastPrinted>2022-04-20T16:07:09Z</cp:lastPrinted>
  <dcterms:created xsi:type="dcterms:W3CDTF">2021-05-17T16:44:45Z</dcterms:created>
  <dcterms:modified xsi:type="dcterms:W3CDTF">2022-04-27T20:17:59Z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0x01010063958CE525754544A70E0253D76B47C7</vt:lpwstr>
  </property>
</Properties>
</file>